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n Bijlsma\AppData\Local\Microsoft\Windows\Temporary Internet Files\Content.Outlook\MZHLKH4H\"/>
    </mc:Choice>
  </mc:AlternateContent>
  <bookViews>
    <workbookView xWindow="0" yWindow="0" windowWidth="25200" windowHeight="11385"/>
  </bookViews>
  <sheets>
    <sheet name="Blad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21" i="1" l="1"/>
  <c r="B421" i="1"/>
  <c r="B410" i="1"/>
  <c r="B409" i="1"/>
  <c r="B407" i="1"/>
  <c r="B403" i="1"/>
  <c r="B401" i="1"/>
  <c r="B395" i="1"/>
  <c r="B394" i="1"/>
  <c r="B390" i="1"/>
  <c r="B387" i="1"/>
  <c r="B385" i="1"/>
  <c r="B380" i="1"/>
  <c r="B375" i="1"/>
  <c r="B371" i="1"/>
  <c r="B366" i="1"/>
  <c r="B361" i="1"/>
  <c r="B357" i="1"/>
  <c r="B354" i="1"/>
  <c r="B347" i="1"/>
  <c r="B333" i="1"/>
  <c r="B328" i="1"/>
  <c r="B327" i="1"/>
  <c r="B317" i="1"/>
  <c r="D310" i="1"/>
  <c r="B301" i="1"/>
  <c r="B298" i="1"/>
  <c r="B286" i="1"/>
  <c r="D273" i="1"/>
  <c r="B272" i="1"/>
  <c r="C269" i="1"/>
  <c r="B269" i="1"/>
  <c r="B263" i="1"/>
  <c r="B260" i="1"/>
  <c r="B257" i="1"/>
  <c r="B253" i="1"/>
  <c r="B251" i="1"/>
  <c r="B248" i="1"/>
  <c r="D244" i="1"/>
  <c r="B241" i="1"/>
  <c r="B234" i="1"/>
  <c r="B227" i="1"/>
  <c r="B225" i="1"/>
  <c r="B215" i="1"/>
  <c r="B200" i="1"/>
  <c r="B199" i="1"/>
  <c r="B198" i="1"/>
  <c r="B194" i="1"/>
  <c r="B193" i="1"/>
  <c r="B182" i="1"/>
  <c r="B169" i="1"/>
  <c r="D167" i="1"/>
  <c r="B165" i="1"/>
  <c r="B163" i="1"/>
  <c r="D158" i="1"/>
  <c r="B158" i="1"/>
  <c r="B156" i="1"/>
  <c r="B148" i="1"/>
  <c r="B141" i="1"/>
  <c r="B135" i="1"/>
  <c r="D132" i="1"/>
  <c r="D130" i="1"/>
  <c r="B128" i="1"/>
  <c r="C127" i="1"/>
  <c r="B121" i="1"/>
  <c r="B119" i="1"/>
  <c r="B118" i="1"/>
  <c r="B117" i="1"/>
  <c r="B116" i="1"/>
  <c r="B114" i="1"/>
  <c r="B113" i="1"/>
  <c r="B112" i="1"/>
  <c r="B111" i="1"/>
  <c r="B106" i="1"/>
  <c r="C105" i="1"/>
  <c r="B105" i="1"/>
  <c r="B100" i="1"/>
  <c r="B86" i="1"/>
  <c r="B85" i="1"/>
  <c r="B83" i="1"/>
  <c r="B80" i="1"/>
  <c r="B74" i="1"/>
  <c r="B73" i="1"/>
  <c r="B66" i="1"/>
  <c r="B61" i="1"/>
  <c r="B60" i="1"/>
  <c r="B59" i="1"/>
  <c r="B57" i="1"/>
  <c r="B54" i="1"/>
  <c r="B49" i="1"/>
  <c r="C46" i="1"/>
  <c r="B46" i="1"/>
  <c r="D45" i="1"/>
  <c r="B43" i="1"/>
  <c r="C40" i="1"/>
  <c r="B40" i="1"/>
  <c r="B39" i="1"/>
  <c r="B34" i="1"/>
  <c r="B33" i="1"/>
  <c r="C32" i="1"/>
  <c r="D28" i="1"/>
  <c r="B26" i="1"/>
  <c r="D25" i="1"/>
  <c r="B25" i="1"/>
  <c r="B21" i="1"/>
  <c r="B20" i="1"/>
  <c r="B19" i="1"/>
  <c r="B17" i="1"/>
  <c r="B15" i="1"/>
  <c r="B13" i="1"/>
  <c r="B8" i="1" s="1"/>
  <c r="A8" i="1"/>
  <c r="A2" i="1"/>
  <c r="B2" i="1" s="1"/>
  <c r="C2" i="1" s="1"/>
  <c r="D2" i="1" s="1"/>
  <c r="D8" i="1" l="1"/>
  <c r="C8" i="1"/>
</calcChain>
</file>

<file path=xl/sharedStrings.xml><?xml version="1.0" encoding="utf-8"?>
<sst xmlns="http://schemas.openxmlformats.org/spreadsheetml/2006/main" count="462" uniqueCount="453">
  <si>
    <t>Stationsnaam</t>
  </si>
  <si>
    <t>Aalten</t>
  </si>
  <si>
    <t>Abcoude</t>
  </si>
  <si>
    <t>Akkrum</t>
  </si>
  <si>
    <t>Alkmaar</t>
  </si>
  <si>
    <t>Alkmaar Noord</t>
  </si>
  <si>
    <t>Almelo</t>
  </si>
  <si>
    <t>Almelo de Riet</t>
  </si>
  <si>
    <t>Almere Buiten</t>
  </si>
  <si>
    <t>Almere Centrum</t>
  </si>
  <si>
    <t>Almere Muziekwijk</t>
  </si>
  <si>
    <t>Almere Oostvaarders</t>
  </si>
  <si>
    <t>Almere Parkwijk</t>
  </si>
  <si>
    <t>Almere Poort</t>
  </si>
  <si>
    <t>Alphen aan den Rijn</t>
  </si>
  <si>
    <t>Alphen Lorentzweg</t>
  </si>
  <si>
    <t>Amersfoort</t>
  </si>
  <si>
    <t>Amersfoort Schothorst</t>
  </si>
  <si>
    <t>Amersfoort Vathorst</t>
  </si>
  <si>
    <t>Amsterdam Amstel</t>
  </si>
  <si>
    <t>Amsterdam Bijlmer Arena</t>
  </si>
  <si>
    <t>Amsterdam Centraal</t>
  </si>
  <si>
    <t>Amsterdam Holendrecht</t>
  </si>
  <si>
    <t>Amsterdam Lelylaan</t>
  </si>
  <si>
    <t>Amsterdam Muiderpoort</t>
  </si>
  <si>
    <t>Amsterdam RAI</t>
  </si>
  <si>
    <t>Amsterdam Science Park</t>
  </si>
  <si>
    <t>Amsterdam Sloterdijk</t>
  </si>
  <si>
    <t>Amsterdam Zuid</t>
  </si>
  <si>
    <t>Anna Paulowna</t>
  </si>
  <si>
    <t>Apeldoorn</t>
  </si>
  <si>
    <t>Apeldoorn De Maten</t>
  </si>
  <si>
    <t>Apeldoorn Osseveld</t>
  </si>
  <si>
    <t>Appingedam</t>
  </si>
  <si>
    <t>Arkel</t>
  </si>
  <si>
    <t>Arnemuiden</t>
  </si>
  <si>
    <t>Arnhem</t>
  </si>
  <si>
    <t>Arnhem Presikhaaf</t>
  </si>
  <si>
    <t>Arnhem Velperpoort</t>
  </si>
  <si>
    <t>Arnhem Zuid</t>
  </si>
  <si>
    <t>Assen</t>
  </si>
  <si>
    <t>Assen Zuid</t>
  </si>
  <si>
    <t>Baarn</t>
  </si>
  <si>
    <t>Baflo</t>
  </si>
  <si>
    <t>Barendrecht</t>
  </si>
  <si>
    <t>Barneveld Centrum</t>
  </si>
  <si>
    <t>Barneveld Noord</t>
  </si>
  <si>
    <t>Barneveld Zuid</t>
  </si>
  <si>
    <t>Bedum</t>
  </si>
  <si>
    <t>Beek-Elsloo</t>
  </si>
  <si>
    <t>Beesd</t>
  </si>
  <si>
    <t>Beilen</t>
  </si>
  <si>
    <t>Bergen op Zoom</t>
  </si>
  <si>
    <t>Best</t>
  </si>
  <si>
    <t>Beverwijk</t>
  </si>
  <si>
    <t>Bilthoven</t>
  </si>
  <si>
    <t>Bleiswijk-Zoetermeer</t>
  </si>
  <si>
    <t>Blerick</t>
  </si>
  <si>
    <t>Bloemendaal</t>
  </si>
  <si>
    <t>Bodegraven</t>
  </si>
  <si>
    <t>Borne</t>
  </si>
  <si>
    <t>Boskoop</t>
  </si>
  <si>
    <t>Boskoop Snijdelweg</t>
  </si>
  <si>
    <t>Boven Hardinxveld</t>
  </si>
  <si>
    <t>Bovenkarspel Flora</t>
  </si>
  <si>
    <t>Bovenkarspel-Grootebroek</t>
  </si>
  <si>
    <t>Boxmeer</t>
  </si>
  <si>
    <t>Boxtel</t>
  </si>
  <si>
    <t>Breda</t>
  </si>
  <si>
    <t>Breda Prinsenbeek</t>
  </si>
  <si>
    <t>Breukelen</t>
  </si>
  <si>
    <t>Brummen</t>
  </si>
  <si>
    <t>Buitenpost</t>
  </si>
  <si>
    <t>Bunde</t>
  </si>
  <si>
    <t>Bunnik</t>
  </si>
  <si>
    <t>Bussum Zuid</t>
  </si>
  <si>
    <t>Capelle Schollevaar</t>
  </si>
  <si>
    <t>Castricum</t>
  </si>
  <si>
    <t>Chevremont</t>
  </si>
  <si>
    <t>Coevorden</t>
  </si>
  <si>
    <t>Cuijk</t>
  </si>
  <si>
    <t>Culemborg</t>
  </si>
  <si>
    <t>Daarlerveen</t>
  </si>
  <si>
    <t>Dalen</t>
  </si>
  <si>
    <t>Dalfsen</t>
  </si>
  <si>
    <t>De Vink</t>
  </si>
  <si>
    <t>Deinum</t>
  </si>
  <si>
    <t>Delden</t>
  </si>
  <si>
    <t>Delft</t>
  </si>
  <si>
    <t>Delft Zuid</t>
  </si>
  <si>
    <t>Delfzijl</t>
  </si>
  <si>
    <t>Delfzijl West</t>
  </si>
  <si>
    <t>Den Dolder</t>
  </si>
  <si>
    <t>Den Haag Centraal</t>
  </si>
  <si>
    <t>Den Haag HS</t>
  </si>
  <si>
    <t>Den Haag Laan van NOI</t>
  </si>
  <si>
    <t>Den Haag Mariahoeve</t>
  </si>
  <si>
    <t>Den Haag Moerwijk</t>
  </si>
  <si>
    <t>Den Haag Ypenburg</t>
  </si>
  <si>
    <t>Den Helder</t>
  </si>
  <si>
    <t>Den Helder Zuid</t>
  </si>
  <si>
    <t>Deurne</t>
  </si>
  <si>
    <t>Deventer</t>
  </si>
  <si>
    <t>Deventer Colmschate</t>
  </si>
  <si>
    <t>Didam</t>
  </si>
  <si>
    <t>Diemen</t>
  </si>
  <si>
    <t>Diemen Zuid</t>
  </si>
  <si>
    <t>Dieren</t>
  </si>
  <si>
    <t>Doetinchem</t>
  </si>
  <si>
    <t>Doetinchem De Huet</t>
  </si>
  <si>
    <t>Dordrecht</t>
  </si>
  <si>
    <t>Dordrecht Stadspolders</t>
  </si>
  <si>
    <t>Dordrecht Zuid</t>
  </si>
  <si>
    <t>Driebergen-Zeist</t>
  </si>
  <si>
    <t>Driehuis</t>
  </si>
  <si>
    <t>Dronrijp</t>
  </si>
  <si>
    <t>Dronten</t>
  </si>
  <si>
    <t>Duiven</t>
  </si>
  <si>
    <t>Duivendrecht</t>
  </si>
  <si>
    <t>Echt</t>
  </si>
  <si>
    <t>Ede Centrum</t>
  </si>
  <si>
    <t>Ede-Wageningen</t>
  </si>
  <si>
    <t>Eijsden</t>
  </si>
  <si>
    <t>Eindhoven</t>
  </si>
  <si>
    <t>Eindhoven Beukenlaan</t>
  </si>
  <si>
    <t>Elst</t>
  </si>
  <si>
    <t>Emmen</t>
  </si>
  <si>
    <t>Emmen Zuid</t>
  </si>
  <si>
    <t>Enkhuizen</t>
  </si>
  <si>
    <t>Enschede</t>
  </si>
  <si>
    <t>Enschede de Eschmarke</t>
  </si>
  <si>
    <t>Enschede Drienerlo</t>
  </si>
  <si>
    <t>Ermelo</t>
  </si>
  <si>
    <t>Etten-Leur</t>
  </si>
  <si>
    <t>Eygelshoven</t>
  </si>
  <si>
    <t>Eygelshoven Markt</t>
  </si>
  <si>
    <t>Franeker</t>
  </si>
  <si>
    <t>Gaanderen</t>
  </si>
  <si>
    <t>Geerdijk</t>
  </si>
  <si>
    <t>Geldermalsen</t>
  </si>
  <si>
    <t>Geldrop</t>
  </si>
  <si>
    <t>Geleen Oost</t>
  </si>
  <si>
    <t>Geleen-Lutterade</t>
  </si>
  <si>
    <t>Gilze-Rijen</t>
  </si>
  <si>
    <t>Glanerbrug</t>
  </si>
  <si>
    <t>Goes</t>
  </si>
  <si>
    <t>Goor</t>
  </si>
  <si>
    <t>Gorinchem</t>
  </si>
  <si>
    <t>Gorinchem Papland</t>
  </si>
  <si>
    <t>Gouda</t>
  </si>
  <si>
    <t>Gouda Goudse Poort</t>
  </si>
  <si>
    <t>Gouda Goverwelle</t>
  </si>
  <si>
    <t>Gramsbergen</t>
  </si>
  <si>
    <t>Grijpskerk</t>
  </si>
  <si>
    <t>Groningen</t>
  </si>
  <si>
    <t>Groningen Europapark</t>
  </si>
  <si>
    <t>Groningen Noord</t>
  </si>
  <si>
    <t>Grou-Jirnsum</t>
  </si>
  <si>
    <t>Haarlem</t>
  </si>
  <si>
    <t>Haarlem Spaarnwoude</t>
  </si>
  <si>
    <t>Halfweg</t>
  </si>
  <si>
    <t>Harde 't</t>
  </si>
  <si>
    <t>Hardenberg</t>
  </si>
  <si>
    <t>Harderwijk</t>
  </si>
  <si>
    <t>Hardinxveld Blauwe Zoom</t>
  </si>
  <si>
    <t>Hardinxveld Boven</t>
  </si>
  <si>
    <t>Hardinxveld-Giessendam</t>
  </si>
  <si>
    <t>Haren</t>
  </si>
  <si>
    <t>Harlingen</t>
  </si>
  <si>
    <t>Harlingen haven</t>
  </si>
  <si>
    <t>Hazerswoude</t>
  </si>
  <si>
    <t>Heemskerk</t>
  </si>
  <si>
    <t>Heemstede-Aerdenhout</t>
  </si>
  <si>
    <t>Heerenveen</t>
  </si>
  <si>
    <t>Heerhugowaard</t>
  </si>
  <si>
    <t>Heerlen</t>
  </si>
  <si>
    <t>Heerlen de Kissel</t>
  </si>
  <si>
    <t>Heerlen in de Cramer</t>
  </si>
  <si>
    <t>Heeze</t>
  </si>
  <si>
    <t>Heiloo</t>
  </si>
  <si>
    <t>Heino</t>
  </si>
  <si>
    <t>Helmond</t>
  </si>
  <si>
    <t>Helmond Brandevoort</t>
  </si>
  <si>
    <t>Helmond Brouwhuis</t>
  </si>
  <si>
    <t>Helmond 't Hout</t>
  </si>
  <si>
    <t>Hemmen-Dodewaard</t>
  </si>
  <si>
    <t>Hengelo</t>
  </si>
  <si>
    <t>Hengelo Gezondheidspark</t>
  </si>
  <si>
    <t>Hengelo Oost</t>
  </si>
  <si>
    <t>Hertogenbosch 's</t>
  </si>
  <si>
    <t>Hertogenbosch 's Oost</t>
  </si>
  <si>
    <t>Hillegom</t>
  </si>
  <si>
    <t>Hilversum</t>
  </si>
  <si>
    <t>Hilversum Noord</t>
  </si>
  <si>
    <t>Hilversum Sportpark</t>
  </si>
  <si>
    <t>Hindeloopen</t>
  </si>
  <si>
    <t>Hoek van Holland Haven</t>
  </si>
  <si>
    <t>Hoek van Holland Strand</t>
  </si>
  <si>
    <t>Hoensbroek</t>
  </si>
  <si>
    <t>Hoevelaken</t>
  </si>
  <si>
    <t>Hollandsche Rading</t>
  </si>
  <si>
    <t>Holten</t>
  </si>
  <si>
    <t>Hoofddorp</t>
  </si>
  <si>
    <t>Hoogeveen</t>
  </si>
  <si>
    <t>Hoogezand-Sappemeer</t>
  </si>
  <si>
    <t>Hoogkarspel</t>
  </si>
  <si>
    <t>Hoorn</t>
  </si>
  <si>
    <t>Hoorn Kersenboogerd</t>
  </si>
  <si>
    <t>Horst-Sevenum</t>
  </si>
  <si>
    <t>Houten</t>
  </si>
  <si>
    <t>Houten Castellum</t>
  </si>
  <si>
    <t>Houthem-St. Gerlach</t>
  </si>
  <si>
    <t>Hurdegaryp</t>
  </si>
  <si>
    <t>IJlst</t>
  </si>
  <si>
    <t>Kampen</t>
  </si>
  <si>
    <t>Kampen Zuid</t>
  </si>
  <si>
    <t>Kapelle-Biezelinge</t>
  </si>
  <si>
    <t>Kerkrade Centrum</t>
  </si>
  <si>
    <t>Kesteren</t>
  </si>
  <si>
    <t>Klarenbeek</t>
  </si>
  <si>
    <t>Klimmen-Ransdaal</t>
  </si>
  <si>
    <t>Koog Bloemwijk</t>
  </si>
  <si>
    <t>Koog-Zaandijk</t>
  </si>
  <si>
    <t>Koudum-Molkwerum</t>
  </si>
  <si>
    <t>Krabbendijke</t>
  </si>
  <si>
    <t>Krommenie-Assendelft</t>
  </si>
  <si>
    <t>Kropswolde</t>
  </si>
  <si>
    <t>Kruiningen-Yerseke</t>
  </si>
  <si>
    <t>Lage Zwaluwe</t>
  </si>
  <si>
    <t>Landgraaf</t>
  </si>
  <si>
    <t>Leerdam</t>
  </si>
  <si>
    <t>Leerdam West</t>
  </si>
  <si>
    <t>Leeuwarden</t>
  </si>
  <si>
    <t>Leeuwarden Camminghaburen</t>
  </si>
  <si>
    <t>Leeuwarden Werpsterhoek</t>
  </si>
  <si>
    <t>Leiden Centraal</t>
  </si>
  <si>
    <t>Leiden Lammenschans</t>
  </si>
  <si>
    <t>Leidsche Rijn Centrum</t>
  </si>
  <si>
    <t>Lelystad Centrum</t>
  </si>
  <si>
    <t>Lichtenvoorde-Groenlo</t>
  </si>
  <si>
    <t>Lochem</t>
  </si>
  <si>
    <t>Loppersum</t>
  </si>
  <si>
    <t>Lunteren</t>
  </si>
  <si>
    <t>Maarheeze</t>
  </si>
  <si>
    <t>Maarn</t>
  </si>
  <si>
    <t>Maarssen</t>
  </si>
  <si>
    <t>Maassluis</t>
  </si>
  <si>
    <t>Maassluis West</t>
  </si>
  <si>
    <t>Maastricht</t>
  </si>
  <si>
    <t>Maastricht Noord</t>
  </si>
  <si>
    <t>Maastricht Randwyck</t>
  </si>
  <si>
    <t>Mantgum</t>
  </si>
  <si>
    <t>Mariënberg</t>
  </si>
  <si>
    <t>Martenshoek</t>
  </si>
  <si>
    <t>Meerssen</t>
  </si>
  <si>
    <t>Meppel</t>
  </si>
  <si>
    <t>Middelburg</t>
  </si>
  <si>
    <t>Mook</t>
  </si>
  <si>
    <t>Naarden-Bussum</t>
  </si>
  <si>
    <t>Nieuw Amsterdam</t>
  </si>
  <si>
    <t>Nieuw Vennep</t>
  </si>
  <si>
    <t>Nieuwerkerk a/d IJssel</t>
  </si>
  <si>
    <t>Nieuweschans</t>
  </si>
  <si>
    <t>Nijkerk</t>
  </si>
  <si>
    <t>Nijmegen</t>
  </si>
  <si>
    <t>Nijmegen Dukenburg</t>
  </si>
  <si>
    <t>Nijmegen Heyendaal</t>
  </si>
  <si>
    <t>Nijmegen Lent</t>
  </si>
  <si>
    <t>Nijmegen Winkelsteeg</t>
  </si>
  <si>
    <t>Nijverdal</t>
  </si>
  <si>
    <t>Nunspeet</t>
  </si>
  <si>
    <t>Nuth</t>
  </si>
  <si>
    <t>Obdam</t>
  </si>
  <si>
    <t>Oisterwijk</t>
  </si>
  <si>
    <t>Oldenzaal</t>
  </si>
  <si>
    <t>Olst</t>
  </si>
  <si>
    <t>Ommen</t>
  </si>
  <si>
    <t>Oosterbeek</t>
  </si>
  <si>
    <t>Opheusden</t>
  </si>
  <si>
    <t>Oss</t>
  </si>
  <si>
    <t>Oss West</t>
  </si>
  <si>
    <t>Oudenbosch</t>
  </si>
  <si>
    <t>Overveen</t>
  </si>
  <si>
    <t>Purmerend</t>
  </si>
  <si>
    <t>Purmerend Overwhere</t>
  </si>
  <si>
    <t>Purmerend Weidevenne</t>
  </si>
  <si>
    <t>Putten</t>
  </si>
  <si>
    <t>Raalte</t>
  </si>
  <si>
    <t>Ravenstein</t>
  </si>
  <si>
    <t>Reuver</t>
  </si>
  <si>
    <t>Rheden</t>
  </si>
  <si>
    <t>Rhenen</t>
  </si>
  <si>
    <t>Rijssen</t>
  </si>
  <si>
    <t>Rijswijk</t>
  </si>
  <si>
    <t>Rilland-Bath</t>
  </si>
  <si>
    <t>Roermond</t>
  </si>
  <si>
    <t>Roodeschool</t>
  </si>
  <si>
    <t>Roosendaal</t>
  </si>
  <si>
    <t>Rosmalen</t>
  </si>
  <si>
    <t>Rotterdam Alexander</t>
  </si>
  <si>
    <t>Rotterdam Blaak</t>
  </si>
  <si>
    <t>Rotterdam Centraal</t>
  </si>
  <si>
    <t>Rotterdam Lombardijen</t>
  </si>
  <si>
    <t>Rotterdam Noord</t>
  </si>
  <si>
    <t>Rotterdam Zuid</t>
  </si>
  <si>
    <t>Ruurlo</t>
  </si>
  <si>
    <t>Santpoort Noord</t>
  </si>
  <si>
    <t>Santpoort Zuid</t>
  </si>
  <si>
    <t>Sappemeer Oost</t>
  </si>
  <si>
    <t>Sassenheim</t>
  </si>
  <si>
    <t>Sauwerd</t>
  </si>
  <si>
    <t>Schagen</t>
  </si>
  <si>
    <t>Scheemda</t>
  </si>
  <si>
    <t>Schiedam Centrum</t>
  </si>
  <si>
    <t>Schiedam Nieuwland</t>
  </si>
  <si>
    <t>Schin op Geul</t>
  </si>
  <si>
    <t>Schinnen</t>
  </si>
  <si>
    <t>Schiphol</t>
  </si>
  <si>
    <t>Sittard</t>
  </si>
  <si>
    <t>Sliedrecht</t>
  </si>
  <si>
    <t>Sliedrecht Baanhoek West</t>
  </si>
  <si>
    <t>Sneek</t>
  </si>
  <si>
    <t>Sneek Noord</t>
  </si>
  <si>
    <t>Soest</t>
  </si>
  <si>
    <t>Soest Zuid</t>
  </si>
  <si>
    <t>Soestdijk</t>
  </si>
  <si>
    <t>Spaubeek</t>
  </si>
  <si>
    <t>Stavoren</t>
  </si>
  <si>
    <t>Stedum</t>
  </si>
  <si>
    <t>Steenwijk</t>
  </si>
  <si>
    <t>Susteren</t>
  </si>
  <si>
    <t>Swalmen</t>
  </si>
  <si>
    <t>Tegelen</t>
  </si>
  <si>
    <t>Terborg</t>
  </si>
  <si>
    <t>Tiel</t>
  </si>
  <si>
    <t>Tiel Passewaaij</t>
  </si>
  <si>
    <t>Tilburg</t>
  </si>
  <si>
    <t>Tilburg Reeshof</t>
  </si>
  <si>
    <t>Tilburg Universiteit</t>
  </si>
  <si>
    <t>Twello</t>
  </si>
  <si>
    <t>Uitgeest</t>
  </si>
  <si>
    <t>Uithuizen</t>
  </si>
  <si>
    <t>Uithuizermeeden</t>
  </si>
  <si>
    <t>Usquert</t>
  </si>
  <si>
    <t>Utrecht Bleekstraat</t>
  </si>
  <si>
    <t>Utrecht Centraal</t>
  </si>
  <si>
    <t>Utrecht Lunetten</t>
  </si>
  <si>
    <t>Utrecht Overvecht</t>
  </si>
  <si>
    <t>Utrecht Terwijde</t>
  </si>
  <si>
    <t>Utrecht Zuilen</t>
  </si>
  <si>
    <t>Valkenburg</t>
  </si>
  <si>
    <t>Varsseveld</t>
  </si>
  <si>
    <t>Veendam</t>
  </si>
  <si>
    <t>Veenendaal Centrum</t>
  </si>
  <si>
    <t>Veenendaal West</t>
  </si>
  <si>
    <t>Veenendaal-de Klomp</t>
  </si>
  <si>
    <t>Veenwouden</t>
  </si>
  <si>
    <t>Velp</t>
  </si>
  <si>
    <t>Venlo</t>
  </si>
  <si>
    <t>Venray</t>
  </si>
  <si>
    <t>Vierlingsbeek</t>
  </si>
  <si>
    <t>Vlaardingen Centrum</t>
  </si>
  <si>
    <t>Vlaardingen Oost</t>
  </si>
  <si>
    <t>Vlaardingen West</t>
  </si>
  <si>
    <t>Vleuten</t>
  </si>
  <si>
    <t>Vlissingen</t>
  </si>
  <si>
    <t>Vlissingen Souburg</t>
  </si>
  <si>
    <t>Voerendaal</t>
  </si>
  <si>
    <t>Voorburg</t>
  </si>
  <si>
    <t>Voorhout</t>
  </si>
  <si>
    <t>Voorschoten</t>
  </si>
  <si>
    <t>Voorst-Empe</t>
  </si>
  <si>
    <t>Vorden</t>
  </si>
  <si>
    <t>Vriezenveen</t>
  </si>
  <si>
    <t>Vroomshoop</t>
  </si>
  <si>
    <t>Vught</t>
  </si>
  <si>
    <t>Waddinxveen</t>
  </si>
  <si>
    <t>Waddinxveen Coenecoop</t>
  </si>
  <si>
    <t>Waddinxveen Noord</t>
  </si>
  <si>
    <t>Warffum</t>
  </si>
  <si>
    <t>Weert</t>
  </si>
  <si>
    <t>Weesp</t>
  </si>
  <si>
    <t>Wehl</t>
  </si>
  <si>
    <t>Westervoort</t>
  </si>
  <si>
    <t>Wezep</t>
  </si>
  <si>
    <t>Wierden</t>
  </si>
  <si>
    <t>Wijchen</t>
  </si>
  <si>
    <t>Wijhe</t>
  </si>
  <si>
    <t>Winschoten</t>
  </si>
  <si>
    <t>Winsum</t>
  </si>
  <si>
    <t>Winterswijk</t>
  </si>
  <si>
    <t>Winterswijk West</t>
  </si>
  <si>
    <t>Woerden</t>
  </si>
  <si>
    <t>Wolfheze</t>
  </si>
  <si>
    <t>Wolvega</t>
  </si>
  <si>
    <t>Workum</t>
  </si>
  <si>
    <t>Wormerveer</t>
  </si>
  <si>
    <t>Zaandam</t>
  </si>
  <si>
    <t>Zaandam Kogerveld</t>
  </si>
  <si>
    <t>Zaltbommel</t>
  </si>
  <si>
    <t>Zandvoort aan Zee</t>
  </si>
  <si>
    <t>Zetten-Andelst</t>
  </si>
  <si>
    <t>Zevenaar</t>
  </si>
  <si>
    <t>Zevenbergen</t>
  </si>
  <si>
    <t>Zoetermeer</t>
  </si>
  <si>
    <t>Zoetermeer Oost</t>
  </si>
  <si>
    <t>Zoeterwoude</t>
  </si>
  <si>
    <t>Zuidbroek</t>
  </si>
  <si>
    <t>Zuidhorn</t>
  </si>
  <si>
    <t>Zutphen</t>
  </si>
  <si>
    <t>Zwaagwesteinde</t>
  </si>
  <si>
    <t>Zwijndrecht</t>
  </si>
  <si>
    <t>Zwolle</t>
  </si>
  <si>
    <t>Zwolle Stadshagen</t>
  </si>
  <si>
    <t>Zwolle Voorsterpoort</t>
  </si>
  <si>
    <t>Normkosten standaard typen 2016:</t>
  </si>
  <si>
    <t>Onbewaakt zonder kap &lt; 100 pl</t>
  </si>
  <si>
    <t>Onbewaakt zonder kap 100 - 200 pl</t>
  </si>
  <si>
    <t>Onbewaakt zonder kap &gt; 200 pl</t>
  </si>
  <si>
    <t>Onbewaakt zonder kap etagerek (nieuw) (EO)</t>
  </si>
  <si>
    <t>Onbewaakt met kap etagerek (nieuw) (EKN)</t>
  </si>
  <si>
    <t>Onbewaakt met kap etagerek (ombouw) (EKO) *</t>
  </si>
  <si>
    <t>Onbewaakt met kap  &lt; 40 pl</t>
  </si>
  <si>
    <t>Onbewaakt met kap  40 - 79 pl</t>
  </si>
  <si>
    <t>Onbewaakt met kap  80 - 149 pl</t>
  </si>
  <si>
    <t>Onbewaakt met kap 150 pl en meer</t>
  </si>
  <si>
    <t>Kluis met kap</t>
  </si>
  <si>
    <t>Andere normkosten:</t>
  </si>
  <si>
    <t>Kelder (K)</t>
  </si>
  <si>
    <t>Fietsflat (F)</t>
  </si>
  <si>
    <t>Mix van maatregelen (M)</t>
  </si>
  <si>
    <t>Bewaakt (nieuwbouw) (BN)</t>
  </si>
  <si>
    <t>Bewaakt (in bestaande gebouw) (BB)</t>
  </si>
  <si>
    <t>Bewaakt (in aangepast gebouw) (BA)</t>
  </si>
  <si>
    <t>Bewaakt (nieuw met onbew. op dak) (BO)</t>
  </si>
  <si>
    <t>HBF-systemen (HBF)</t>
  </si>
  <si>
    <t>.* bij EKO nooit vervangingsinvesteringskolom vullen!!</t>
  </si>
  <si>
    <t>Huidige capaciteit</t>
  </si>
  <si>
    <t>Huidig benodigd</t>
  </si>
  <si>
    <t>Onbewaakt</t>
  </si>
  <si>
    <t>Kluis</t>
  </si>
  <si>
    <t>Bewaakt</t>
  </si>
  <si>
    <t>Onbewaakte klemmen</t>
  </si>
  <si>
    <t>klemmen + BMF/brommer</t>
  </si>
  <si>
    <t>(al dan niet betaald)</t>
  </si>
  <si>
    <t>totaal</t>
  </si>
  <si>
    <t>Gewenste toekomstige cacaciteit 2030</t>
  </si>
  <si>
    <t>Combi</t>
  </si>
  <si>
    <t>Totaal</t>
  </si>
  <si>
    <t xml:space="preserve"> (hoog)</t>
  </si>
  <si>
    <t>(hoog)</t>
  </si>
  <si>
    <t xml:space="preserve">DEZE LIJST IS IN BEHEER BIJ WOUTER VAN MINDERHOUT (PRORAIL), EN DOOR JAN BIJLSMA (FIETSERSBOND) GESELECTEERD UIT TABBLAD 'METHODE 1 (HOOG) BRON' EN IS NOG NIET DEFINITIEF </t>
  </si>
  <si>
    <t xml:space="preserve">Getallen afronden op hele getallen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</si>
</sst>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9" x14ac:knownFonts="1">
    <font>
      <sz val="11"/>
      <color theme="1"/>
      <name val="Calibri"/>
      <family val="2"/>
      <scheme val="minor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9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399975585192419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DashDotDot">
        <color indexed="64"/>
      </left>
      <right style="hair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40">
    <xf numFmtId="0" fontId="0" fillId="0" borderId="0" xfId="0"/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left" vertical="top"/>
    </xf>
    <xf numFmtId="3" fontId="2" fillId="0" borderId="5" xfId="0" applyNumberFormat="1" applyFont="1" applyFill="1" applyBorder="1" applyAlignment="1">
      <alignment horizontal="left" vertical="top"/>
    </xf>
    <xf numFmtId="0" fontId="3" fillId="3" borderId="5" xfId="0" applyFont="1" applyFill="1" applyBorder="1" applyAlignment="1">
      <alignment horizontal="left" vertical="top"/>
    </xf>
    <xf numFmtId="0" fontId="3" fillId="3" borderId="5" xfId="0" applyFont="1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3" fillId="3" borderId="6" xfId="0" applyFont="1" applyFill="1" applyBorder="1"/>
    <xf numFmtId="0" fontId="2" fillId="0" borderId="5" xfId="0" applyFont="1" applyFill="1" applyBorder="1" applyAlignment="1">
      <alignment horizontal="left"/>
    </xf>
    <xf numFmtId="0" fontId="0" fillId="4" borderId="6" xfId="0" applyFill="1" applyBorder="1"/>
    <xf numFmtId="3" fontId="3" fillId="3" borderId="5" xfId="0" applyNumberFormat="1" applyFont="1" applyFill="1" applyBorder="1" applyAlignment="1">
      <alignment horizontal="left" vertical="top"/>
    </xf>
    <xf numFmtId="0" fontId="4" fillId="0" borderId="6" xfId="1" applyFont="1" applyFill="1" applyBorder="1" applyAlignment="1"/>
    <xf numFmtId="0" fontId="4" fillId="0" borderId="5" xfId="1" applyFont="1" applyFill="1" applyBorder="1" applyAlignment="1">
      <alignment wrapText="1"/>
    </xf>
    <xf numFmtId="0" fontId="0" fillId="4" borderId="7" xfId="0" applyFill="1" applyBorder="1"/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2" fillId="0" borderId="0" xfId="0" applyFont="1" applyFill="1"/>
    <xf numFmtId="164" fontId="2" fillId="0" borderId="0" xfId="0" applyNumberFormat="1" applyFont="1" applyFill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3" fillId="5" borderId="9" xfId="0" applyFont="1" applyFill="1" applyBorder="1" applyAlignment="1">
      <alignment horizontal="center"/>
    </xf>
    <xf numFmtId="0" fontId="6" fillId="5" borderId="10" xfId="0" applyFont="1" applyFill="1" applyBorder="1" applyAlignment="1">
      <alignment horizontal="center" vertical="top" wrapText="1"/>
    </xf>
    <xf numFmtId="0" fontId="6" fillId="5" borderId="11" xfId="0" applyFont="1" applyFill="1" applyBorder="1" applyAlignment="1">
      <alignment horizontal="center" vertical="top" wrapText="1"/>
    </xf>
    <xf numFmtId="164" fontId="6" fillId="5" borderId="12" xfId="0" applyNumberFormat="1" applyFont="1" applyFill="1" applyBorder="1" applyAlignment="1">
      <alignment horizontal="center" vertical="top" wrapText="1"/>
    </xf>
    <xf numFmtId="164" fontId="6" fillId="5" borderId="13" xfId="0" applyNumberFormat="1" applyFont="1" applyFill="1" applyBorder="1" applyAlignment="1">
      <alignment horizontal="center" vertical="top" wrapText="1"/>
    </xf>
    <xf numFmtId="0" fontId="6" fillId="5" borderId="12" xfId="0" applyFont="1" applyFill="1" applyBorder="1" applyAlignment="1">
      <alignment horizontal="center" vertical="top" wrapText="1"/>
    </xf>
    <xf numFmtId="164" fontId="6" fillId="5" borderId="14" xfId="0" applyNumberFormat="1" applyFont="1" applyFill="1" applyBorder="1" applyAlignment="1">
      <alignment horizontal="center" vertical="top" wrapText="1"/>
    </xf>
    <xf numFmtId="164" fontId="2" fillId="5" borderId="13" xfId="0" applyNumberFormat="1" applyFont="1" applyFill="1" applyBorder="1" applyAlignment="1">
      <alignment horizontal="center" vertical="top" wrapText="1"/>
    </xf>
    <xf numFmtId="164" fontId="2" fillId="5" borderId="15" xfId="0" applyNumberFormat="1" applyFont="1" applyFill="1" applyBorder="1" applyAlignment="1">
      <alignment horizontal="center"/>
    </xf>
    <xf numFmtId="164" fontId="2" fillId="5" borderId="12" xfId="0" applyNumberFormat="1" applyFont="1" applyFill="1" applyBorder="1" applyAlignment="1">
      <alignment horizontal="center"/>
    </xf>
    <xf numFmtId="164" fontId="2" fillId="5" borderId="5" xfId="0" applyNumberFormat="1" applyFont="1" applyFill="1" applyBorder="1" applyAlignment="1">
      <alignment horizontal="center" vertical="top" wrapText="1"/>
    </xf>
    <xf numFmtId="164" fontId="7" fillId="5" borderId="5" xfId="0" applyNumberFormat="1" applyFont="1" applyFill="1" applyBorder="1" applyAlignment="1">
      <alignment horizontal="center" vertical="top" wrapText="1"/>
    </xf>
    <xf numFmtId="164" fontId="2" fillId="0" borderId="0" xfId="0" applyNumberFormat="1" applyFont="1" applyFill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0" fontId="8" fillId="0" borderId="0" xfId="0" applyFont="1" applyBorder="1" applyAlignment="1">
      <alignment vertical="center" wrapText="1"/>
    </xf>
    <xf numFmtId="0" fontId="0" fillId="6" borderId="0" xfId="0" applyFill="1"/>
  </cellXfs>
  <cellStyles count="2">
    <cellStyle name="Standaard" xfId="0" builtinId="0"/>
    <cellStyle name="Standaard_Blad1" xfId="1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19"/>
  <sheetViews>
    <sheetView tabSelected="1" workbookViewId="0">
      <pane ySplit="7" topLeftCell="A8" activePane="bottomLeft" state="frozen"/>
      <selection pane="bottomLeft" activeCell="A8" sqref="A8:XFD8"/>
    </sheetView>
  </sheetViews>
  <sheetFormatPr defaultRowHeight="15" x14ac:dyDescent="0.25"/>
  <cols>
    <col min="1" max="1" width="23.5703125" style="19" customWidth="1"/>
    <col min="2" max="2" width="8.42578125" style="36" customWidth="1"/>
    <col min="3" max="4" width="8.7109375" style="36" customWidth="1"/>
  </cols>
  <sheetData>
    <row r="1" spans="1:13" x14ac:dyDescent="0.25">
      <c r="A1" s="1" t="s">
        <v>451</v>
      </c>
      <c r="B1" s="22"/>
      <c r="C1" s="22"/>
      <c r="D1" s="22"/>
    </row>
    <row r="2" spans="1:13" x14ac:dyDescent="0.25">
      <c r="A2" s="2" t="e">
        <f>#REF!+1</f>
        <v>#REF!</v>
      </c>
      <c r="B2" s="2" t="e">
        <f t="shared" ref="B2:D2" si="0">A2+1</f>
        <v>#REF!</v>
      </c>
      <c r="C2" s="2" t="e">
        <f t="shared" si="0"/>
        <v>#REF!</v>
      </c>
      <c r="D2" s="2" t="e">
        <f t="shared" si="0"/>
        <v>#REF!</v>
      </c>
      <c r="E2">
        <v>16</v>
      </c>
      <c r="F2">
        <v>17</v>
      </c>
      <c r="G2">
        <v>18</v>
      </c>
      <c r="H2">
        <v>19</v>
      </c>
      <c r="I2">
        <v>23</v>
      </c>
      <c r="J2">
        <v>24</v>
      </c>
      <c r="K2">
        <v>25</v>
      </c>
      <c r="L2">
        <v>26</v>
      </c>
      <c r="M2">
        <v>27</v>
      </c>
    </row>
    <row r="3" spans="1:13" ht="15.75" thickBot="1" x14ac:dyDescent="0.3">
      <c r="A3" s="2"/>
      <c r="B3" s="2"/>
      <c r="C3" s="2"/>
      <c r="D3" s="2"/>
    </row>
    <row r="4" spans="1:13" x14ac:dyDescent="0.25">
      <c r="A4" s="3" t="s">
        <v>0</v>
      </c>
      <c r="B4" s="23"/>
      <c r="C4" s="24" t="s">
        <v>437</v>
      </c>
      <c r="D4" s="24"/>
      <c r="F4" t="s">
        <v>438</v>
      </c>
      <c r="I4" s="39" t="s">
        <v>446</v>
      </c>
      <c r="J4" s="39"/>
      <c r="K4" s="39"/>
      <c r="L4" s="39"/>
      <c r="M4" s="39"/>
    </row>
    <row r="5" spans="1:13" ht="22.5" x14ac:dyDescent="0.25">
      <c r="A5" s="4"/>
      <c r="B5" s="25" t="s">
        <v>439</v>
      </c>
      <c r="C5" s="26" t="s">
        <v>440</v>
      </c>
      <c r="D5" s="26" t="s">
        <v>441</v>
      </c>
      <c r="E5" t="s">
        <v>442</v>
      </c>
      <c r="F5" t="s">
        <v>440</v>
      </c>
      <c r="G5" t="s">
        <v>441</v>
      </c>
      <c r="H5" t="s">
        <v>445</v>
      </c>
      <c r="I5" s="39" t="s">
        <v>439</v>
      </c>
      <c r="J5" s="39" t="s">
        <v>440</v>
      </c>
      <c r="K5" s="39" t="s">
        <v>441</v>
      </c>
      <c r="L5" s="39" t="s">
        <v>447</v>
      </c>
      <c r="M5" s="39" t="s">
        <v>448</v>
      </c>
    </row>
    <row r="6" spans="1:13" ht="33.75" x14ac:dyDescent="0.25">
      <c r="A6" s="4"/>
      <c r="B6" s="27" t="s">
        <v>443</v>
      </c>
      <c r="C6" s="28"/>
      <c r="D6" s="29" t="s">
        <v>444</v>
      </c>
      <c r="E6" t="s">
        <v>452</v>
      </c>
      <c r="I6" s="39" t="s">
        <v>452</v>
      </c>
      <c r="J6" s="39"/>
      <c r="K6" s="39"/>
      <c r="L6" s="39"/>
      <c r="M6" s="39"/>
    </row>
    <row r="7" spans="1:13" x14ac:dyDescent="0.25">
      <c r="A7" s="5"/>
      <c r="B7" s="30"/>
      <c r="C7" s="28"/>
      <c r="D7" s="29"/>
      <c r="I7" s="39" t="s">
        <v>449</v>
      </c>
      <c r="J7" s="39" t="s">
        <v>449</v>
      </c>
      <c r="K7" s="39" t="s">
        <v>449</v>
      </c>
      <c r="L7" s="39" t="s">
        <v>449</v>
      </c>
      <c r="M7" s="39" t="s">
        <v>450</v>
      </c>
    </row>
    <row r="8" spans="1:13" x14ac:dyDescent="0.25">
      <c r="A8" s="6">
        <f>SUBTOTAL(3,A9:A423)</f>
        <v>414</v>
      </c>
      <c r="B8" s="31">
        <f t="shared" ref="B8:D8" si="1">SUBTOTAL(9,B10:B423)</f>
        <v>305769</v>
      </c>
      <c r="C8" s="31">
        <f t="shared" si="1"/>
        <v>14053</v>
      </c>
      <c r="D8" s="31">
        <f t="shared" si="1"/>
        <v>133303</v>
      </c>
      <c r="E8">
        <v>321340.90999999968</v>
      </c>
      <c r="F8">
        <v>9221</v>
      </c>
      <c r="G8">
        <v>92187.48000000001</v>
      </c>
      <c r="H8">
        <v>422745.39000000036</v>
      </c>
      <c r="I8" s="39">
        <v>442443.36113211169</v>
      </c>
      <c r="J8" s="39">
        <v>9850</v>
      </c>
      <c r="K8" s="39">
        <v>131337.8086970216</v>
      </c>
      <c r="L8" s="39">
        <v>126948.88181667117</v>
      </c>
      <c r="M8" s="39">
        <v>583631.16982913273</v>
      </c>
    </row>
    <row r="9" spans="1:13" x14ac:dyDescent="0.25">
      <c r="A9" s="6"/>
      <c r="B9" s="32"/>
      <c r="C9" s="33"/>
      <c r="D9" s="33"/>
      <c r="I9" s="39"/>
      <c r="J9" s="39"/>
      <c r="K9" s="39"/>
      <c r="L9" s="39"/>
      <c r="M9" s="39"/>
    </row>
    <row r="10" spans="1:13" x14ac:dyDescent="0.25">
      <c r="A10" s="7" t="s">
        <v>1</v>
      </c>
      <c r="B10" s="34">
        <v>616</v>
      </c>
      <c r="C10" s="34">
        <v>20</v>
      </c>
      <c r="D10" s="34"/>
      <c r="E10">
        <v>712.69</v>
      </c>
      <c r="F10">
        <v>8</v>
      </c>
      <c r="G10">
        <v>0</v>
      </c>
      <c r="H10">
        <v>720.69</v>
      </c>
      <c r="I10" s="39">
        <v>775.10768964129113</v>
      </c>
      <c r="J10" s="39">
        <v>10</v>
      </c>
      <c r="K10" s="39">
        <v>0</v>
      </c>
      <c r="L10" s="39">
        <v>0</v>
      </c>
      <c r="M10" s="39">
        <v>785.10768964129113</v>
      </c>
    </row>
    <row r="11" spans="1:13" x14ac:dyDescent="0.25">
      <c r="A11" s="7" t="s">
        <v>2</v>
      </c>
      <c r="B11" s="34">
        <v>400</v>
      </c>
      <c r="C11" s="34">
        <v>80</v>
      </c>
      <c r="D11" s="34"/>
      <c r="E11">
        <v>439.23000000000008</v>
      </c>
      <c r="F11">
        <v>33</v>
      </c>
      <c r="G11">
        <v>0</v>
      </c>
      <c r="H11">
        <v>472.23000000000008</v>
      </c>
      <c r="I11" s="39">
        <v>773.40986901693077</v>
      </c>
      <c r="J11" s="39">
        <v>36</v>
      </c>
      <c r="K11" s="39">
        <v>0</v>
      </c>
      <c r="L11" s="39">
        <v>0</v>
      </c>
      <c r="M11" s="39">
        <v>809.40986901693077</v>
      </c>
    </row>
    <row r="12" spans="1:13" x14ac:dyDescent="0.25">
      <c r="A12" s="7" t="s">
        <v>3</v>
      </c>
      <c r="B12" s="34">
        <v>208</v>
      </c>
      <c r="C12" s="34">
        <v>20</v>
      </c>
      <c r="D12" s="34"/>
      <c r="E12">
        <v>226.27000000000004</v>
      </c>
      <c r="F12">
        <v>10</v>
      </c>
      <c r="G12">
        <v>0</v>
      </c>
      <c r="H12">
        <v>236.27000000000004</v>
      </c>
      <c r="I12" s="39">
        <v>237.83730714018205</v>
      </c>
      <c r="J12" s="39">
        <v>12</v>
      </c>
      <c r="K12" s="39">
        <v>0</v>
      </c>
      <c r="L12" s="39">
        <v>0</v>
      </c>
      <c r="M12" s="39">
        <v>249.83730714018205</v>
      </c>
    </row>
    <row r="13" spans="1:13" x14ac:dyDescent="0.25">
      <c r="A13" s="7" t="s">
        <v>4</v>
      </c>
      <c r="B13" s="34">
        <f>2103+1200</f>
        <v>3303</v>
      </c>
      <c r="C13" s="34"/>
      <c r="D13" s="34">
        <v>1787</v>
      </c>
      <c r="E13">
        <v>2764.8500000000004</v>
      </c>
      <c r="F13">
        <v>0</v>
      </c>
      <c r="G13">
        <v>613.04000000000008</v>
      </c>
      <c r="H13">
        <v>3377.8900000000003</v>
      </c>
      <c r="I13" s="39">
        <v>3674.9955788745237</v>
      </c>
      <c r="J13" s="39">
        <v>0</v>
      </c>
      <c r="K13" s="39">
        <v>814.84322464988622</v>
      </c>
      <c r="L13" s="39">
        <v>0</v>
      </c>
      <c r="M13" s="39">
        <v>4489.8388035244097</v>
      </c>
    </row>
    <row r="14" spans="1:13" x14ac:dyDescent="0.25">
      <c r="A14" s="7" t="s">
        <v>5</v>
      </c>
      <c r="B14" s="34">
        <v>1146</v>
      </c>
      <c r="C14" s="34">
        <v>60</v>
      </c>
      <c r="D14" s="34">
        <v>654</v>
      </c>
      <c r="E14">
        <v>1422.9600000000003</v>
      </c>
      <c r="F14">
        <v>35</v>
      </c>
      <c r="G14">
        <v>492.47000000000008</v>
      </c>
      <c r="H14">
        <v>1950.4300000000003</v>
      </c>
      <c r="I14" s="39">
        <v>1854.1549358167854</v>
      </c>
      <c r="J14" s="39">
        <v>38</v>
      </c>
      <c r="K14" s="39">
        <v>641.70158067808813</v>
      </c>
      <c r="L14" s="39">
        <v>0</v>
      </c>
      <c r="M14" s="39">
        <v>2533.8565164948736</v>
      </c>
    </row>
    <row r="15" spans="1:13" x14ac:dyDescent="0.25">
      <c r="A15" s="7" t="s">
        <v>6</v>
      </c>
      <c r="B15" s="34">
        <f>560+144+106+466</f>
        <v>1276</v>
      </c>
      <c r="C15" s="34"/>
      <c r="D15" s="34">
        <v>520</v>
      </c>
      <c r="E15">
        <v>1424.1700000000003</v>
      </c>
      <c r="F15">
        <v>0</v>
      </c>
      <c r="G15">
        <v>174.22000000000003</v>
      </c>
      <c r="H15">
        <v>1598.3900000000003</v>
      </c>
      <c r="I15" s="39">
        <v>1803.2587525562944</v>
      </c>
      <c r="J15" s="39">
        <v>0</v>
      </c>
      <c r="K15" s="39">
        <v>220.59426885158203</v>
      </c>
      <c r="L15" s="39">
        <v>0</v>
      </c>
      <c r="M15" s="39">
        <v>2023.8530214078764</v>
      </c>
    </row>
    <row r="16" spans="1:13" x14ac:dyDescent="0.25">
      <c r="A16" s="7" t="s">
        <v>7</v>
      </c>
      <c r="B16" s="34">
        <v>448</v>
      </c>
      <c r="C16" s="34">
        <v>24</v>
      </c>
      <c r="D16" s="34"/>
      <c r="E16">
        <v>350.90000000000003</v>
      </c>
      <c r="F16">
        <v>20</v>
      </c>
      <c r="G16">
        <v>0</v>
      </c>
      <c r="H16">
        <v>370.90000000000003</v>
      </c>
      <c r="I16" s="39">
        <v>433.19787446748097</v>
      </c>
      <c r="J16" s="39">
        <v>22</v>
      </c>
      <c r="K16" s="39">
        <v>0</v>
      </c>
      <c r="L16" s="39">
        <v>0</v>
      </c>
      <c r="M16" s="39">
        <v>455.19787446748097</v>
      </c>
    </row>
    <row r="17" spans="1:13" x14ac:dyDescent="0.25">
      <c r="A17" s="7" t="s">
        <v>8</v>
      </c>
      <c r="B17" s="34">
        <f>354</f>
        <v>354</v>
      </c>
      <c r="C17" s="34"/>
      <c r="D17" s="34">
        <v>1060</v>
      </c>
      <c r="E17">
        <v>919.60000000000014</v>
      </c>
      <c r="F17">
        <v>0</v>
      </c>
      <c r="G17">
        <v>441.65000000000009</v>
      </c>
      <c r="H17">
        <v>1361.2500000000002</v>
      </c>
      <c r="I17" s="39">
        <v>953.12254861966585</v>
      </c>
      <c r="J17" s="39">
        <v>0</v>
      </c>
      <c r="K17" s="39">
        <v>457.7496450607606</v>
      </c>
      <c r="L17" s="39">
        <v>0</v>
      </c>
      <c r="M17" s="39">
        <v>1410.8721936804263</v>
      </c>
    </row>
    <row r="18" spans="1:13" x14ac:dyDescent="0.25">
      <c r="A18" s="7" t="s">
        <v>9</v>
      </c>
      <c r="B18" s="34">
        <v>574</v>
      </c>
      <c r="C18" s="34"/>
      <c r="D18" s="34">
        <v>254</v>
      </c>
      <c r="E18">
        <v>1466.5200000000002</v>
      </c>
      <c r="F18">
        <v>0</v>
      </c>
      <c r="G18">
        <v>93.170000000000016</v>
      </c>
      <c r="H18">
        <v>1559.6900000000003</v>
      </c>
      <c r="I18" s="39">
        <v>2714.5045239329393</v>
      </c>
      <c r="J18" s="39">
        <v>0</v>
      </c>
      <c r="K18" s="39">
        <v>172.45614549738968</v>
      </c>
      <c r="L18" s="39">
        <v>0</v>
      </c>
      <c r="M18" s="39">
        <v>2886.9606694303288</v>
      </c>
    </row>
    <row r="19" spans="1:13" x14ac:dyDescent="0.25">
      <c r="A19" s="7" t="s">
        <v>10</v>
      </c>
      <c r="B19" s="34">
        <f>784+168</f>
        <v>952</v>
      </c>
      <c r="C19" s="34">
        <v>164</v>
      </c>
      <c r="D19" s="34"/>
      <c r="E19">
        <v>565.07000000000005</v>
      </c>
      <c r="F19">
        <v>114</v>
      </c>
      <c r="G19">
        <v>0</v>
      </c>
      <c r="H19">
        <v>679.07</v>
      </c>
      <c r="I19" s="39">
        <v>623.90003426176168</v>
      </c>
      <c r="J19" s="39">
        <v>116</v>
      </c>
      <c r="K19" s="39">
        <v>0</v>
      </c>
      <c r="L19" s="39">
        <v>0</v>
      </c>
      <c r="M19" s="39">
        <v>739.90003426176168</v>
      </c>
    </row>
    <row r="20" spans="1:13" x14ac:dyDescent="0.25">
      <c r="A20" s="7" t="s">
        <v>11</v>
      </c>
      <c r="B20" s="34">
        <f>576+184</f>
        <v>760</v>
      </c>
      <c r="C20" s="34">
        <v>32</v>
      </c>
      <c r="D20" s="34"/>
      <c r="E20">
        <v>695.75000000000011</v>
      </c>
      <c r="F20">
        <v>36</v>
      </c>
      <c r="G20">
        <v>0</v>
      </c>
      <c r="H20">
        <v>731.75000000000011</v>
      </c>
      <c r="I20" s="39">
        <v>1223.7500720205471</v>
      </c>
      <c r="J20" s="39">
        <v>40</v>
      </c>
      <c r="K20" s="39">
        <v>0</v>
      </c>
      <c r="L20" s="39">
        <v>0</v>
      </c>
      <c r="M20" s="39">
        <v>1263.7500720205471</v>
      </c>
    </row>
    <row r="21" spans="1:13" x14ac:dyDescent="0.25">
      <c r="A21" s="8" t="s">
        <v>12</v>
      </c>
      <c r="B21" s="34">
        <f>256+192+88</f>
        <v>536</v>
      </c>
      <c r="C21" s="34">
        <v>36</v>
      </c>
      <c r="D21" s="34"/>
      <c r="E21">
        <v>424.71000000000009</v>
      </c>
      <c r="F21">
        <v>21</v>
      </c>
      <c r="G21">
        <v>0</v>
      </c>
      <c r="H21">
        <v>445.71000000000009</v>
      </c>
      <c r="I21" s="39">
        <v>825.62638459255095</v>
      </c>
      <c r="J21" s="39">
        <v>24</v>
      </c>
      <c r="K21" s="39">
        <v>0</v>
      </c>
      <c r="L21" s="39">
        <v>0</v>
      </c>
      <c r="M21" s="39">
        <v>849.62638459255095</v>
      </c>
    </row>
    <row r="22" spans="1:13" x14ac:dyDescent="0.25">
      <c r="A22" s="8" t="s">
        <v>13</v>
      </c>
      <c r="B22" s="34">
        <v>560</v>
      </c>
      <c r="C22" s="34">
        <v>124</v>
      </c>
      <c r="D22" s="34"/>
      <c r="E22">
        <v>428.34000000000009</v>
      </c>
      <c r="F22">
        <v>49</v>
      </c>
      <c r="G22">
        <v>0</v>
      </c>
      <c r="H22">
        <v>477.34000000000009</v>
      </c>
      <c r="I22" s="39">
        <v>428.34000000000009</v>
      </c>
      <c r="J22" s="39">
        <v>50</v>
      </c>
      <c r="K22" s="39">
        <v>0</v>
      </c>
      <c r="L22" s="39">
        <v>0</v>
      </c>
      <c r="M22" s="39">
        <v>478.34000000000009</v>
      </c>
    </row>
    <row r="23" spans="1:13" x14ac:dyDescent="0.25">
      <c r="A23" s="8" t="s">
        <v>14</v>
      </c>
      <c r="B23" s="34">
        <v>2469</v>
      </c>
      <c r="C23" s="34"/>
      <c r="D23" s="34">
        <v>1284</v>
      </c>
      <c r="E23">
        <v>2539.7900000000004</v>
      </c>
      <c r="F23">
        <v>0</v>
      </c>
      <c r="G23">
        <v>534.8900000000001</v>
      </c>
      <c r="H23">
        <v>3074.6800000000003</v>
      </c>
      <c r="I23" s="39">
        <v>3303.6210459688855</v>
      </c>
      <c r="J23" s="39">
        <v>0</v>
      </c>
      <c r="K23" s="39">
        <v>695.75589370707701</v>
      </c>
      <c r="L23" s="39">
        <v>0</v>
      </c>
      <c r="M23" s="39">
        <v>3999.3769396759626</v>
      </c>
    </row>
    <row r="24" spans="1:13" x14ac:dyDescent="0.25">
      <c r="A24" s="7" t="s">
        <v>15</v>
      </c>
      <c r="B24" s="34"/>
      <c r="C24" s="34"/>
      <c r="D24" s="34"/>
      <c r="E24">
        <v>0</v>
      </c>
      <c r="F24">
        <v>0</v>
      </c>
      <c r="G24">
        <v>0</v>
      </c>
      <c r="H24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</row>
    <row r="25" spans="1:13" x14ac:dyDescent="0.25">
      <c r="A25" s="7" t="s">
        <v>16</v>
      </c>
      <c r="B25" s="34">
        <f>2700+1599</f>
        <v>4299</v>
      </c>
      <c r="C25" s="34"/>
      <c r="D25" s="34">
        <f>2167+697</f>
        <v>2864</v>
      </c>
      <c r="E25">
        <v>4371.7300000000005</v>
      </c>
      <c r="F25">
        <v>0</v>
      </c>
      <c r="G25">
        <v>1856.9200000000003</v>
      </c>
      <c r="H25">
        <v>6228.6500000000005</v>
      </c>
      <c r="I25" s="39">
        <v>5678.2713408963764</v>
      </c>
      <c r="J25" s="39">
        <v>0</v>
      </c>
      <c r="K25" s="39">
        <v>2411.8817077763947</v>
      </c>
      <c r="L25" s="39">
        <v>0</v>
      </c>
      <c r="M25" s="39">
        <v>8090.1530486727715</v>
      </c>
    </row>
    <row r="26" spans="1:13" x14ac:dyDescent="0.25">
      <c r="A26" s="7" t="s">
        <v>17</v>
      </c>
      <c r="B26" s="34">
        <f>1264</f>
        <v>1264</v>
      </c>
      <c r="C26" s="34"/>
      <c r="D26" s="34">
        <v>380</v>
      </c>
      <c r="E26">
        <v>1133.7700000000002</v>
      </c>
      <c r="F26">
        <v>8</v>
      </c>
      <c r="G26">
        <v>313.39000000000004</v>
      </c>
      <c r="H26">
        <v>1455.1600000000003</v>
      </c>
      <c r="I26" s="39">
        <v>1169.7969630320545</v>
      </c>
      <c r="J26" s="39">
        <v>10</v>
      </c>
      <c r="K26" s="39">
        <v>323.34836011238218</v>
      </c>
      <c r="L26" s="39">
        <v>0</v>
      </c>
      <c r="M26" s="39">
        <v>1503.1453231444366</v>
      </c>
    </row>
    <row r="27" spans="1:13" x14ac:dyDescent="0.25">
      <c r="A27" s="7" t="s">
        <v>18</v>
      </c>
      <c r="B27" s="34">
        <v>1147</v>
      </c>
      <c r="C27" s="34">
        <v>88</v>
      </c>
      <c r="D27" s="34"/>
      <c r="E27">
        <v>619.5200000000001</v>
      </c>
      <c r="F27">
        <v>35</v>
      </c>
      <c r="G27">
        <v>0</v>
      </c>
      <c r="H27">
        <v>654.5200000000001</v>
      </c>
      <c r="I27" s="39">
        <v>855.91433337799447</v>
      </c>
      <c r="J27" s="39">
        <v>38</v>
      </c>
      <c r="K27" s="39">
        <v>0</v>
      </c>
      <c r="L27" s="39">
        <v>0</v>
      </c>
      <c r="M27" s="39">
        <v>893.91433337799447</v>
      </c>
    </row>
    <row r="28" spans="1:13" x14ac:dyDescent="0.25">
      <c r="A28" s="7" t="s">
        <v>19</v>
      </c>
      <c r="B28" s="34">
        <v>2526</v>
      </c>
      <c r="C28" s="34"/>
      <c r="D28" s="34">
        <f>1130+240</f>
        <v>1370</v>
      </c>
      <c r="E28">
        <v>3832.0700000000006</v>
      </c>
      <c r="F28">
        <v>0</v>
      </c>
      <c r="G28">
        <v>1192.6300000000001</v>
      </c>
      <c r="H28">
        <v>5024.7000000000007</v>
      </c>
      <c r="I28" s="39">
        <v>5828.3890989490346</v>
      </c>
      <c r="J28" s="39">
        <v>0</v>
      </c>
      <c r="K28" s="39">
        <v>1813.9312932904636</v>
      </c>
      <c r="L28" s="39">
        <v>0</v>
      </c>
      <c r="M28" s="39">
        <v>7642.3203922394987</v>
      </c>
    </row>
    <row r="29" spans="1:13" x14ac:dyDescent="0.25">
      <c r="A29" s="7" t="s">
        <v>20</v>
      </c>
      <c r="B29" s="34">
        <v>276</v>
      </c>
      <c r="C29" s="34"/>
      <c r="D29" s="34">
        <v>244</v>
      </c>
      <c r="E29">
        <v>746.57000000000016</v>
      </c>
      <c r="F29">
        <v>0</v>
      </c>
      <c r="G29">
        <v>98.010000000000019</v>
      </c>
      <c r="H29">
        <v>844.58000000000015</v>
      </c>
      <c r="I29" s="39">
        <v>1677.7953405153371</v>
      </c>
      <c r="J29" s="39">
        <v>0</v>
      </c>
      <c r="K29" s="39">
        <v>220.26162492989027</v>
      </c>
      <c r="L29" s="39">
        <v>0</v>
      </c>
      <c r="M29" s="39">
        <v>1898.0569654452274</v>
      </c>
    </row>
    <row r="30" spans="1:13" x14ac:dyDescent="0.25">
      <c r="A30" s="9" t="s">
        <v>21</v>
      </c>
      <c r="B30" s="34">
        <v>8316</v>
      </c>
      <c r="C30" s="34"/>
      <c r="D30" s="34">
        <v>2063</v>
      </c>
      <c r="E30">
        <v>10499.170000000002</v>
      </c>
      <c r="F30">
        <v>0</v>
      </c>
      <c r="G30">
        <v>1491.9300000000003</v>
      </c>
      <c r="H30">
        <v>11991.100000000002</v>
      </c>
      <c r="I30" s="39">
        <v>15611.359553775372</v>
      </c>
      <c r="J30" s="39">
        <v>0</v>
      </c>
      <c r="K30" s="39">
        <v>2218.3711340100303</v>
      </c>
      <c r="L30" s="39">
        <v>17829.730687785403</v>
      </c>
      <c r="M30" s="39">
        <v>17829.730687785403</v>
      </c>
    </row>
    <row r="31" spans="1:13" x14ac:dyDescent="0.25">
      <c r="A31" s="7" t="s">
        <v>22</v>
      </c>
      <c r="B31" s="34">
        <v>240</v>
      </c>
      <c r="C31" s="34">
        <v>52</v>
      </c>
      <c r="D31" s="34"/>
      <c r="E31">
        <v>285.56000000000006</v>
      </c>
      <c r="F31">
        <v>8</v>
      </c>
      <c r="G31">
        <v>0</v>
      </c>
      <c r="H31">
        <v>293.56000000000006</v>
      </c>
      <c r="I31" s="39">
        <v>552.65138818993557</v>
      </c>
      <c r="J31" s="39">
        <v>10</v>
      </c>
      <c r="K31" s="39">
        <v>0</v>
      </c>
      <c r="L31" s="39">
        <v>0</v>
      </c>
      <c r="M31" s="39">
        <v>562.65138818993557</v>
      </c>
    </row>
    <row r="32" spans="1:13" x14ac:dyDescent="0.25">
      <c r="A32" s="10" t="s">
        <v>23</v>
      </c>
      <c r="B32" s="34">
        <v>1188</v>
      </c>
      <c r="C32" s="34">
        <f>355-255</f>
        <v>100</v>
      </c>
      <c r="D32" s="34"/>
      <c r="E32">
        <v>2589.4000000000005</v>
      </c>
      <c r="F32">
        <v>62</v>
      </c>
      <c r="G32">
        <v>0</v>
      </c>
      <c r="H32">
        <v>2651.4000000000005</v>
      </c>
      <c r="I32" s="39">
        <v>2950.574360844535</v>
      </c>
      <c r="J32" s="39">
        <v>64</v>
      </c>
      <c r="K32" s="39">
        <v>0</v>
      </c>
      <c r="L32" s="39">
        <v>2950.574360844535</v>
      </c>
      <c r="M32" s="39">
        <v>3014.574360844535</v>
      </c>
    </row>
    <row r="33" spans="1:13" x14ac:dyDescent="0.25">
      <c r="A33" s="7" t="s">
        <v>24</v>
      </c>
      <c r="B33" s="34">
        <f>698+310</f>
        <v>1008</v>
      </c>
      <c r="C33" s="34">
        <v>10</v>
      </c>
      <c r="D33" s="34">
        <v>455</v>
      </c>
      <c r="E33">
        <v>1589.9400000000003</v>
      </c>
      <c r="F33">
        <v>0</v>
      </c>
      <c r="G33">
        <v>286.34000000000003</v>
      </c>
      <c r="H33">
        <v>1876.2800000000002</v>
      </c>
      <c r="I33" s="39">
        <v>2414.7416818972938</v>
      </c>
      <c r="J33" s="39">
        <v>0</v>
      </c>
      <c r="K33" s="39">
        <v>434.88253216754794</v>
      </c>
      <c r="L33" s="39">
        <v>0</v>
      </c>
      <c r="M33" s="39">
        <v>2849.6242140648419</v>
      </c>
    </row>
    <row r="34" spans="1:13" x14ac:dyDescent="0.25">
      <c r="A34" s="7" t="s">
        <v>25</v>
      </c>
      <c r="B34" s="34">
        <f>500+316</f>
        <v>816</v>
      </c>
      <c r="C34" s="34"/>
      <c r="D34" s="34">
        <v>600</v>
      </c>
      <c r="E34">
        <v>980.10000000000014</v>
      </c>
      <c r="F34">
        <v>0</v>
      </c>
      <c r="G34">
        <v>649.7700000000001</v>
      </c>
      <c r="H34">
        <v>1629.8700000000003</v>
      </c>
      <c r="I34" s="39">
        <v>1329.9280169327751</v>
      </c>
      <c r="J34" s="39">
        <v>0</v>
      </c>
      <c r="K34" s="39">
        <v>881.69301863321027</v>
      </c>
      <c r="L34" s="39">
        <v>0</v>
      </c>
      <c r="M34" s="39">
        <v>2211.6210355659855</v>
      </c>
    </row>
    <row r="35" spans="1:13" x14ac:dyDescent="0.25">
      <c r="A35" s="7" t="s">
        <v>26</v>
      </c>
      <c r="B35" s="34">
        <v>0</v>
      </c>
      <c r="C35" s="34"/>
      <c r="D35" s="34"/>
      <c r="E35">
        <v>197.23000000000002</v>
      </c>
      <c r="F35">
        <v>0</v>
      </c>
      <c r="G35">
        <v>0</v>
      </c>
      <c r="H35">
        <v>197.23000000000002</v>
      </c>
      <c r="I35" s="39">
        <v>416.61018141856948</v>
      </c>
      <c r="J35" s="39">
        <v>0</v>
      </c>
      <c r="K35" s="39">
        <v>0</v>
      </c>
      <c r="L35" s="39">
        <v>0</v>
      </c>
      <c r="M35" s="39">
        <v>416.61018141856948</v>
      </c>
    </row>
    <row r="36" spans="1:13" x14ac:dyDescent="0.25">
      <c r="A36" s="10" t="s">
        <v>27</v>
      </c>
      <c r="B36" s="34">
        <v>2520</v>
      </c>
      <c r="C36" s="34"/>
      <c r="D36" s="34">
        <v>442</v>
      </c>
      <c r="E36">
        <v>3402.5200000000004</v>
      </c>
      <c r="F36">
        <v>0</v>
      </c>
      <c r="G36">
        <v>291.61000000000007</v>
      </c>
      <c r="H36">
        <v>3694.1300000000006</v>
      </c>
      <c r="I36" s="39">
        <v>5088.7379049672663</v>
      </c>
      <c r="J36" s="39">
        <v>0</v>
      </c>
      <c r="K36" s="39">
        <v>436.12583040437812</v>
      </c>
      <c r="L36" s="39">
        <v>5524.863735371644</v>
      </c>
      <c r="M36" s="39">
        <v>5524.863735371644</v>
      </c>
    </row>
    <row r="37" spans="1:13" x14ac:dyDescent="0.25">
      <c r="A37" s="7" t="s">
        <v>28</v>
      </c>
      <c r="B37" s="34">
        <v>4986</v>
      </c>
      <c r="C37" s="34"/>
      <c r="D37" s="34">
        <v>3000</v>
      </c>
      <c r="E37">
        <v>6104.4500000000007</v>
      </c>
      <c r="F37">
        <v>0</v>
      </c>
      <c r="G37">
        <v>4153.93</v>
      </c>
      <c r="H37">
        <v>10258.380000000001</v>
      </c>
      <c r="I37" s="39">
        <v>10984.060606999928</v>
      </c>
      <c r="J37" s="39">
        <v>0</v>
      </c>
      <c r="K37" s="39">
        <v>7474.3865339605054</v>
      </c>
      <c r="L37" s="39">
        <v>0</v>
      </c>
      <c r="M37" s="39">
        <v>18458.447140960434</v>
      </c>
    </row>
    <row r="38" spans="1:13" x14ac:dyDescent="0.25">
      <c r="A38" s="7" t="s">
        <v>29</v>
      </c>
      <c r="B38" s="34">
        <v>672</v>
      </c>
      <c r="C38" s="34">
        <v>56</v>
      </c>
      <c r="D38" s="34"/>
      <c r="E38">
        <v>657.03000000000009</v>
      </c>
      <c r="F38">
        <v>48</v>
      </c>
      <c r="G38">
        <v>0</v>
      </c>
      <c r="H38">
        <v>705.03000000000009</v>
      </c>
      <c r="I38" s="39">
        <v>747.83129084999052</v>
      </c>
      <c r="J38" s="39">
        <v>50</v>
      </c>
      <c r="K38" s="39">
        <v>0</v>
      </c>
      <c r="L38" s="39">
        <v>0</v>
      </c>
      <c r="M38" s="39">
        <v>797.83129084999052</v>
      </c>
    </row>
    <row r="39" spans="1:13" x14ac:dyDescent="0.25">
      <c r="A39" s="7" t="s">
        <v>30</v>
      </c>
      <c r="B39" s="34">
        <f>1940+512</f>
        <v>2452</v>
      </c>
      <c r="C39" s="34"/>
      <c r="D39" s="34">
        <v>1633</v>
      </c>
      <c r="E39">
        <v>2217.9300000000003</v>
      </c>
      <c r="F39">
        <v>0</v>
      </c>
      <c r="G39">
        <v>672.7600000000001</v>
      </c>
      <c r="H39">
        <v>2890.6900000000005</v>
      </c>
      <c r="I39" s="39">
        <v>3094.8698091783617</v>
      </c>
      <c r="J39" s="39">
        <v>0</v>
      </c>
      <c r="K39" s="39">
        <v>938.76029127286915</v>
      </c>
      <c r="L39" s="39">
        <v>0</v>
      </c>
      <c r="M39" s="39">
        <v>4033.6301004512306</v>
      </c>
    </row>
    <row r="40" spans="1:13" x14ac:dyDescent="0.25">
      <c r="A40" s="11" t="s">
        <v>31</v>
      </c>
      <c r="B40" s="34">
        <f>160+96</f>
        <v>256</v>
      </c>
      <c r="C40" s="34">
        <f>40-12</f>
        <v>28</v>
      </c>
      <c r="D40" s="34"/>
      <c r="E40">
        <v>162.14000000000001</v>
      </c>
      <c r="F40">
        <v>10</v>
      </c>
      <c r="G40">
        <v>0</v>
      </c>
      <c r="H40">
        <v>172.14000000000001</v>
      </c>
      <c r="I40" s="39">
        <v>166.58693222427777</v>
      </c>
      <c r="J40" s="39">
        <v>12</v>
      </c>
      <c r="K40" s="39">
        <v>0</v>
      </c>
      <c r="L40" s="39">
        <v>0</v>
      </c>
      <c r="M40" s="39">
        <v>178.58693222427777</v>
      </c>
    </row>
    <row r="41" spans="1:13" x14ac:dyDescent="0.25">
      <c r="A41" s="11" t="s">
        <v>32</v>
      </c>
      <c r="B41" s="34">
        <v>412</v>
      </c>
      <c r="C41" s="34">
        <v>40</v>
      </c>
      <c r="D41" s="34"/>
      <c r="E41">
        <v>274.67</v>
      </c>
      <c r="F41">
        <v>13</v>
      </c>
      <c r="G41">
        <v>0</v>
      </c>
      <c r="H41">
        <v>287.67</v>
      </c>
      <c r="I41" s="39">
        <v>311.01248225282893</v>
      </c>
      <c r="J41" s="39">
        <v>14</v>
      </c>
      <c r="K41" s="39">
        <v>0</v>
      </c>
      <c r="L41" s="39">
        <v>0</v>
      </c>
      <c r="M41" s="39">
        <v>325.01248225282893</v>
      </c>
    </row>
    <row r="42" spans="1:13" x14ac:dyDescent="0.25">
      <c r="A42" s="7" t="s">
        <v>33</v>
      </c>
      <c r="B42" s="34">
        <v>328</v>
      </c>
      <c r="C42" s="34">
        <v>20</v>
      </c>
      <c r="D42" s="34"/>
      <c r="E42">
        <v>264.99000000000007</v>
      </c>
      <c r="F42">
        <v>7</v>
      </c>
      <c r="G42">
        <v>0</v>
      </c>
      <c r="H42">
        <v>271.99000000000007</v>
      </c>
      <c r="I42" s="39">
        <v>361.32654823853392</v>
      </c>
      <c r="J42" s="39">
        <v>8</v>
      </c>
      <c r="K42" s="39">
        <v>0</v>
      </c>
      <c r="L42" s="39">
        <v>0</v>
      </c>
      <c r="M42" s="39">
        <v>369.32654823853392</v>
      </c>
    </row>
    <row r="43" spans="1:13" x14ac:dyDescent="0.25">
      <c r="A43" s="7" t="s">
        <v>34</v>
      </c>
      <c r="B43" s="34">
        <f>72+40</f>
        <v>112</v>
      </c>
      <c r="C43" s="34">
        <v>16</v>
      </c>
      <c r="D43" s="34"/>
      <c r="E43">
        <v>102.85000000000002</v>
      </c>
      <c r="F43">
        <v>5</v>
      </c>
      <c r="G43">
        <v>0</v>
      </c>
      <c r="H43">
        <v>107.85000000000002</v>
      </c>
      <c r="I43" s="39">
        <v>104.94153363526573</v>
      </c>
      <c r="J43" s="39">
        <v>6</v>
      </c>
      <c r="K43" s="39">
        <v>0</v>
      </c>
      <c r="L43" s="39">
        <v>0</v>
      </c>
      <c r="M43" s="39">
        <v>110.94153363526573</v>
      </c>
    </row>
    <row r="44" spans="1:13" x14ac:dyDescent="0.25">
      <c r="A44" s="7" t="s">
        <v>35</v>
      </c>
      <c r="B44" s="34">
        <v>248</v>
      </c>
      <c r="C44" s="34">
        <v>8</v>
      </c>
      <c r="D44" s="34"/>
      <c r="E44">
        <v>162.14000000000001</v>
      </c>
      <c r="F44">
        <v>2</v>
      </c>
      <c r="G44">
        <v>0</v>
      </c>
      <c r="H44">
        <v>164.14000000000001</v>
      </c>
      <c r="I44" s="39">
        <v>320.43405956133114</v>
      </c>
      <c r="J44" s="39">
        <v>4</v>
      </c>
      <c r="K44" s="39">
        <v>0</v>
      </c>
      <c r="L44" s="39">
        <v>0</v>
      </c>
      <c r="M44" s="39">
        <v>324.43405956133114</v>
      </c>
    </row>
    <row r="45" spans="1:13" x14ac:dyDescent="0.25">
      <c r="A45" s="12" t="s">
        <v>36</v>
      </c>
      <c r="B45" s="34">
        <v>843</v>
      </c>
      <c r="C45" s="34"/>
      <c r="D45" s="34">
        <f>949+747</f>
        <v>1696</v>
      </c>
      <c r="E45">
        <v>2750.3300000000004</v>
      </c>
      <c r="F45">
        <v>0</v>
      </c>
      <c r="G45">
        <v>782.44000000000017</v>
      </c>
      <c r="H45">
        <v>3532.7700000000004</v>
      </c>
      <c r="I45" s="39">
        <v>4104.6365364966305</v>
      </c>
      <c r="J45" s="39">
        <v>0</v>
      </c>
      <c r="K45" s="39">
        <v>1167.7259861967195</v>
      </c>
      <c r="L45" s="39">
        <v>5272.36252269335</v>
      </c>
      <c r="M45" s="39">
        <v>5272.36252269335</v>
      </c>
    </row>
    <row r="46" spans="1:13" x14ac:dyDescent="0.25">
      <c r="A46" s="8" t="s">
        <v>37</v>
      </c>
      <c r="B46" s="34">
        <f>152+56</f>
        <v>208</v>
      </c>
      <c r="C46" s="34">
        <f>24+4</f>
        <v>28</v>
      </c>
      <c r="D46" s="34"/>
      <c r="E46">
        <v>141.57000000000002</v>
      </c>
      <c r="F46">
        <v>15</v>
      </c>
      <c r="G46">
        <v>0</v>
      </c>
      <c r="H46">
        <v>156.57000000000002</v>
      </c>
      <c r="I46" s="39">
        <v>181.54771179330444</v>
      </c>
      <c r="J46" s="39">
        <v>16</v>
      </c>
      <c r="K46" s="39">
        <v>0</v>
      </c>
      <c r="L46" s="39">
        <v>0</v>
      </c>
      <c r="M46" s="39">
        <v>197.54771179330444</v>
      </c>
    </row>
    <row r="47" spans="1:13" x14ac:dyDescent="0.25">
      <c r="A47" s="8" t="s">
        <v>38</v>
      </c>
      <c r="B47" s="34">
        <v>106</v>
      </c>
      <c r="C47" s="34">
        <v>90</v>
      </c>
      <c r="D47" s="34"/>
      <c r="E47">
        <v>264.99000000000007</v>
      </c>
      <c r="F47">
        <v>27</v>
      </c>
      <c r="G47">
        <v>0</v>
      </c>
      <c r="H47">
        <v>291.99000000000007</v>
      </c>
      <c r="I47" s="39">
        <v>381.74749951339788</v>
      </c>
      <c r="J47" s="39">
        <v>30</v>
      </c>
      <c r="K47" s="39">
        <v>0</v>
      </c>
      <c r="L47" s="39">
        <v>0</v>
      </c>
      <c r="M47" s="39">
        <v>411.74749951339788</v>
      </c>
    </row>
    <row r="48" spans="1:13" x14ac:dyDescent="0.25">
      <c r="A48" s="7" t="s">
        <v>39</v>
      </c>
      <c r="B48" s="34">
        <v>630</v>
      </c>
      <c r="C48" s="34">
        <v>84</v>
      </c>
      <c r="D48" s="34"/>
      <c r="E48">
        <v>776.82000000000016</v>
      </c>
      <c r="F48">
        <v>63</v>
      </c>
      <c r="G48">
        <v>0</v>
      </c>
      <c r="H48">
        <v>839.82000000000016</v>
      </c>
      <c r="I48" s="39">
        <v>882.45208148114978</v>
      </c>
      <c r="J48" s="39">
        <v>64</v>
      </c>
      <c r="K48" s="39">
        <v>0</v>
      </c>
      <c r="L48" s="39">
        <v>0</v>
      </c>
      <c r="M48" s="39">
        <v>946.45208148114978</v>
      </c>
    </row>
    <row r="49" spans="1:13" x14ac:dyDescent="0.25">
      <c r="A49" s="7" t="s">
        <v>40</v>
      </c>
      <c r="B49" s="34">
        <f>672+864</f>
        <v>1536</v>
      </c>
      <c r="C49" s="34"/>
      <c r="D49" s="34">
        <v>779</v>
      </c>
      <c r="E49">
        <v>1627.4500000000003</v>
      </c>
      <c r="F49">
        <v>0</v>
      </c>
      <c r="G49">
        <v>749.7700000000001</v>
      </c>
      <c r="H49">
        <v>2377.2200000000003</v>
      </c>
      <c r="I49" s="39">
        <v>1888.6843503973002</v>
      </c>
      <c r="J49" s="39">
        <v>0</v>
      </c>
      <c r="K49" s="39">
        <v>870.12127278711091</v>
      </c>
      <c r="L49" s="39">
        <v>0</v>
      </c>
      <c r="M49" s="39">
        <v>2758.8056231844112</v>
      </c>
    </row>
    <row r="50" spans="1:13" x14ac:dyDescent="0.25">
      <c r="A50" s="7" t="s">
        <v>41</v>
      </c>
      <c r="B50" s="34"/>
      <c r="C50" s="34"/>
      <c r="D50" s="34"/>
      <c r="E50">
        <v>0</v>
      </c>
      <c r="F50">
        <v>0</v>
      </c>
      <c r="G50">
        <v>0</v>
      </c>
      <c r="H50">
        <v>0</v>
      </c>
      <c r="I50" s="39">
        <v>0</v>
      </c>
      <c r="J50" s="39">
        <v>0</v>
      </c>
      <c r="K50" s="39">
        <v>0</v>
      </c>
      <c r="L50" s="39">
        <v>0</v>
      </c>
      <c r="M50" s="39">
        <v>0</v>
      </c>
    </row>
    <row r="51" spans="1:13" x14ac:dyDescent="0.25">
      <c r="A51" s="7" t="s">
        <v>42</v>
      </c>
      <c r="B51" s="34">
        <v>984</v>
      </c>
      <c r="C51" s="34"/>
      <c r="D51" s="34">
        <v>780</v>
      </c>
      <c r="E51">
        <v>1327.3700000000001</v>
      </c>
      <c r="F51">
        <v>0</v>
      </c>
      <c r="G51">
        <v>187.12</v>
      </c>
      <c r="H51">
        <v>1514.4900000000002</v>
      </c>
      <c r="I51" s="39">
        <v>1721.1162355761262</v>
      </c>
      <c r="J51" s="39">
        <v>0</v>
      </c>
      <c r="K51" s="39">
        <v>242.6265999691154</v>
      </c>
      <c r="L51" s="39">
        <v>0</v>
      </c>
      <c r="M51" s="39">
        <v>1963.7428355452416</v>
      </c>
    </row>
    <row r="52" spans="1:13" x14ac:dyDescent="0.25">
      <c r="A52" s="7" t="s">
        <v>43</v>
      </c>
      <c r="B52" s="34">
        <v>144</v>
      </c>
      <c r="C52" s="34">
        <v>8</v>
      </c>
      <c r="D52" s="34"/>
      <c r="E52">
        <v>89.54000000000002</v>
      </c>
      <c r="F52">
        <v>3</v>
      </c>
      <c r="G52">
        <v>0</v>
      </c>
      <c r="H52">
        <v>92.54000000000002</v>
      </c>
      <c r="I52" s="39">
        <v>113.57448422053159</v>
      </c>
      <c r="J52" s="39">
        <v>4</v>
      </c>
      <c r="K52" s="39">
        <v>0</v>
      </c>
      <c r="L52" s="39">
        <v>0</v>
      </c>
      <c r="M52" s="39">
        <v>117.57448422053159</v>
      </c>
    </row>
    <row r="53" spans="1:13" x14ac:dyDescent="0.25">
      <c r="A53" s="7" t="s">
        <v>44</v>
      </c>
      <c r="B53" s="34">
        <v>1272</v>
      </c>
      <c r="C53" s="34"/>
      <c r="D53" s="34">
        <v>314</v>
      </c>
      <c r="E53">
        <v>1203.9500000000003</v>
      </c>
      <c r="F53">
        <v>0</v>
      </c>
      <c r="G53">
        <v>75.02000000000001</v>
      </c>
      <c r="H53">
        <v>1278.9700000000003</v>
      </c>
      <c r="I53" s="39">
        <v>1743.567498748502</v>
      </c>
      <c r="J53" s="39">
        <v>0</v>
      </c>
      <c r="K53" s="39">
        <v>108.64440695719307</v>
      </c>
      <c r="L53" s="39">
        <v>0</v>
      </c>
      <c r="M53" s="39">
        <v>1852.211905705695</v>
      </c>
    </row>
    <row r="54" spans="1:13" x14ac:dyDescent="0.25">
      <c r="A54" s="7" t="s">
        <v>45</v>
      </c>
      <c r="B54" s="34">
        <f>368+588+350</f>
        <v>1306</v>
      </c>
      <c r="C54" s="34">
        <v>64</v>
      </c>
      <c r="D54" s="34"/>
      <c r="E54">
        <v>1260.8200000000002</v>
      </c>
      <c r="F54">
        <v>57</v>
      </c>
      <c r="G54">
        <v>0</v>
      </c>
      <c r="H54">
        <v>1317.8200000000002</v>
      </c>
      <c r="I54" s="39">
        <v>1585.4759927853452</v>
      </c>
      <c r="J54" s="39">
        <v>60</v>
      </c>
      <c r="K54" s="39">
        <v>0</v>
      </c>
      <c r="L54" s="39">
        <v>0</v>
      </c>
      <c r="M54" s="39">
        <v>1645.4759927853452</v>
      </c>
    </row>
    <row r="55" spans="1:13" x14ac:dyDescent="0.25">
      <c r="A55" s="7" t="s">
        <v>46</v>
      </c>
      <c r="B55" s="34">
        <v>592</v>
      </c>
      <c r="C55" s="34">
        <v>40</v>
      </c>
      <c r="D55" s="34"/>
      <c r="E55">
        <v>411.40000000000009</v>
      </c>
      <c r="F55">
        <v>31</v>
      </c>
      <c r="G55">
        <v>0</v>
      </c>
      <c r="H55">
        <v>442.40000000000009</v>
      </c>
      <c r="I55" s="39">
        <v>507.92634770546141</v>
      </c>
      <c r="J55" s="39">
        <v>32</v>
      </c>
      <c r="K55" s="39">
        <v>0</v>
      </c>
      <c r="L55" s="39">
        <v>0</v>
      </c>
      <c r="M55" s="39">
        <v>539.92634770546147</v>
      </c>
    </row>
    <row r="56" spans="1:13" x14ac:dyDescent="0.25">
      <c r="A56" s="7" t="s">
        <v>47</v>
      </c>
      <c r="B56" s="34">
        <v>372</v>
      </c>
      <c r="C56" s="34">
        <v>24</v>
      </c>
      <c r="D56" s="34"/>
      <c r="E56">
        <v>189.97000000000003</v>
      </c>
      <c r="F56">
        <v>2</v>
      </c>
      <c r="G56">
        <v>0</v>
      </c>
      <c r="H56">
        <v>191.97000000000003</v>
      </c>
      <c r="I56" s="39"/>
      <c r="J56" s="39"/>
      <c r="K56" s="39"/>
      <c r="L56" s="39"/>
      <c r="M56" s="39"/>
    </row>
    <row r="57" spans="1:13" x14ac:dyDescent="0.25">
      <c r="A57" s="7" t="s">
        <v>48</v>
      </c>
      <c r="B57" s="34">
        <f>96+32</f>
        <v>128</v>
      </c>
      <c r="C57" s="34">
        <v>12</v>
      </c>
      <c r="D57" s="34"/>
      <c r="E57">
        <v>235.95000000000005</v>
      </c>
      <c r="F57">
        <v>4</v>
      </c>
      <c r="G57">
        <v>0</v>
      </c>
      <c r="H57">
        <v>239.95000000000005</v>
      </c>
      <c r="I57" s="39">
        <v>317.10688585143811</v>
      </c>
      <c r="J57" s="39">
        <v>6</v>
      </c>
      <c r="K57" s="39">
        <v>0</v>
      </c>
      <c r="L57" s="39">
        <v>0</v>
      </c>
      <c r="M57" s="39">
        <v>323.10688585143811</v>
      </c>
    </row>
    <row r="58" spans="1:13" x14ac:dyDescent="0.25">
      <c r="A58" s="7" t="s">
        <v>49</v>
      </c>
      <c r="B58" s="34">
        <v>384</v>
      </c>
      <c r="C58" s="34">
        <v>92</v>
      </c>
      <c r="D58" s="34"/>
      <c r="E58">
        <v>396.88000000000005</v>
      </c>
      <c r="F58">
        <v>83</v>
      </c>
      <c r="G58">
        <v>0</v>
      </c>
      <c r="H58">
        <v>479.88000000000005</v>
      </c>
      <c r="I58" s="39">
        <v>453.74837619873728</v>
      </c>
      <c r="J58" s="39">
        <v>86</v>
      </c>
      <c r="K58" s="39">
        <v>0</v>
      </c>
      <c r="L58" s="39">
        <v>0</v>
      </c>
      <c r="M58" s="39">
        <v>539.74837619873733</v>
      </c>
    </row>
    <row r="59" spans="1:13" x14ac:dyDescent="0.25">
      <c r="A59" s="7" t="s">
        <v>50</v>
      </c>
      <c r="B59" s="34">
        <f>160+80</f>
        <v>240</v>
      </c>
      <c r="C59" s="34">
        <v>40</v>
      </c>
      <c r="D59" s="34"/>
      <c r="E59">
        <v>141.57000000000002</v>
      </c>
      <c r="F59">
        <v>19</v>
      </c>
      <c r="G59">
        <v>0</v>
      </c>
      <c r="H59">
        <v>160.57000000000002</v>
      </c>
      <c r="I59" s="39">
        <v>158.62657436824503</v>
      </c>
      <c r="J59" s="39">
        <v>20</v>
      </c>
      <c r="K59" s="39">
        <v>0</v>
      </c>
      <c r="L59" s="39">
        <v>0</v>
      </c>
      <c r="M59" s="39">
        <v>178.62657436824503</v>
      </c>
    </row>
    <row r="60" spans="1:13" x14ac:dyDescent="0.25">
      <c r="A60" s="7" t="s">
        <v>51</v>
      </c>
      <c r="B60" s="34">
        <f>288+336</f>
        <v>624</v>
      </c>
      <c r="C60" s="34">
        <v>64</v>
      </c>
      <c r="D60" s="34"/>
      <c r="E60">
        <v>745.36000000000013</v>
      </c>
      <c r="F60">
        <v>37</v>
      </c>
      <c r="G60">
        <v>0</v>
      </c>
      <c r="H60">
        <v>782.36000000000013</v>
      </c>
      <c r="I60" s="39">
        <v>702.81690901264972</v>
      </c>
      <c r="J60" s="39">
        <v>38</v>
      </c>
      <c r="K60" s="39">
        <v>0</v>
      </c>
      <c r="L60" s="39">
        <v>0</v>
      </c>
      <c r="M60" s="39">
        <v>740.81690901264972</v>
      </c>
    </row>
    <row r="61" spans="1:13" x14ac:dyDescent="0.25">
      <c r="A61" s="7" t="s">
        <v>52</v>
      </c>
      <c r="B61" s="34">
        <f>1318+584</f>
        <v>1902</v>
      </c>
      <c r="C61" s="34"/>
      <c r="D61" s="34">
        <v>681</v>
      </c>
      <c r="E61">
        <v>1605.6700000000003</v>
      </c>
      <c r="F61">
        <v>0</v>
      </c>
      <c r="G61">
        <v>113.81000000000002</v>
      </c>
      <c r="H61">
        <v>1719.4800000000002</v>
      </c>
      <c r="I61" s="39">
        <v>2264.1430750170175</v>
      </c>
      <c r="J61" s="39">
        <v>0</v>
      </c>
      <c r="K61" s="39">
        <v>160.48261683140791</v>
      </c>
      <c r="L61" s="39">
        <v>0</v>
      </c>
      <c r="M61" s="39">
        <v>2424.6256918484255</v>
      </c>
    </row>
    <row r="62" spans="1:13" x14ac:dyDescent="0.25">
      <c r="A62" s="8" t="s">
        <v>53</v>
      </c>
      <c r="B62" s="34"/>
      <c r="C62" s="34"/>
      <c r="D62" s="34">
        <v>1300</v>
      </c>
      <c r="E62">
        <v>75.02000000000001</v>
      </c>
      <c r="F62">
        <v>0</v>
      </c>
      <c r="G62">
        <v>1358.8300000000004</v>
      </c>
      <c r="H62">
        <v>1433.8500000000004</v>
      </c>
      <c r="I62" s="39">
        <v>101.73538772073607</v>
      </c>
      <c r="J62" s="39">
        <v>0</v>
      </c>
      <c r="K62" s="39">
        <v>1842.7232324255908</v>
      </c>
      <c r="L62" s="39">
        <v>0</v>
      </c>
      <c r="M62" s="39">
        <v>1944.4586201463269</v>
      </c>
    </row>
    <row r="63" spans="1:13" x14ac:dyDescent="0.25">
      <c r="A63" s="7" t="s">
        <v>54</v>
      </c>
      <c r="B63" s="34"/>
      <c r="C63" s="34"/>
      <c r="D63" s="34">
        <v>2500</v>
      </c>
      <c r="E63">
        <v>20.570000000000004</v>
      </c>
      <c r="F63">
        <v>0</v>
      </c>
      <c r="G63">
        <v>1421.7500000000002</v>
      </c>
      <c r="H63">
        <v>1442.3200000000002</v>
      </c>
      <c r="I63" s="39">
        <v>25.21570354654493</v>
      </c>
      <c r="J63" s="39">
        <v>0</v>
      </c>
      <c r="K63" s="39">
        <v>1742.8500980700171</v>
      </c>
      <c r="L63" s="39">
        <v>0</v>
      </c>
      <c r="M63" s="39">
        <v>1768.0658016165621</v>
      </c>
    </row>
    <row r="64" spans="1:13" x14ac:dyDescent="0.25">
      <c r="A64" s="7" t="s">
        <v>55</v>
      </c>
      <c r="B64" s="34">
        <v>800</v>
      </c>
      <c r="C64" s="34"/>
      <c r="D64" s="34">
        <v>360</v>
      </c>
      <c r="E64">
        <v>937.75000000000011</v>
      </c>
      <c r="F64">
        <v>0</v>
      </c>
      <c r="G64">
        <v>176.66000000000005</v>
      </c>
      <c r="H64">
        <v>1114.4100000000001</v>
      </c>
      <c r="I64" s="39">
        <v>1451.4111672247468</v>
      </c>
      <c r="J64" s="39">
        <v>0</v>
      </c>
      <c r="K64" s="39">
        <v>273.42713601911362</v>
      </c>
      <c r="L64" s="39">
        <v>0</v>
      </c>
      <c r="M64" s="39">
        <v>1724.8383032438605</v>
      </c>
    </row>
    <row r="65" spans="1:13" x14ac:dyDescent="0.25">
      <c r="A65" s="7" t="s">
        <v>56</v>
      </c>
      <c r="B65" s="34"/>
      <c r="C65" s="34"/>
      <c r="D65" s="34"/>
      <c r="E65">
        <v>0</v>
      </c>
      <c r="F65">
        <v>0</v>
      </c>
      <c r="G65">
        <v>0</v>
      </c>
      <c r="H65">
        <v>0</v>
      </c>
      <c r="I65" s="39">
        <v>0</v>
      </c>
      <c r="J65" s="39">
        <v>0</v>
      </c>
      <c r="K65" s="39">
        <v>0</v>
      </c>
      <c r="L65" s="39">
        <v>0</v>
      </c>
      <c r="M65" s="39">
        <v>0</v>
      </c>
    </row>
    <row r="66" spans="1:13" x14ac:dyDescent="0.25">
      <c r="A66" s="7" t="s">
        <v>57</v>
      </c>
      <c r="B66" s="34">
        <f>224+78</f>
        <v>302</v>
      </c>
      <c r="C66" s="34">
        <v>80</v>
      </c>
      <c r="D66" s="34"/>
      <c r="E66">
        <v>503.36000000000007</v>
      </c>
      <c r="F66">
        <v>64</v>
      </c>
      <c r="G66">
        <v>0</v>
      </c>
      <c r="H66">
        <v>567.36000000000013</v>
      </c>
      <c r="I66" s="39">
        <v>616.72595863508786</v>
      </c>
      <c r="J66" s="39">
        <v>66</v>
      </c>
      <c r="K66" s="39">
        <v>0</v>
      </c>
      <c r="L66" s="39">
        <v>0</v>
      </c>
      <c r="M66" s="39">
        <v>682.72595863508786</v>
      </c>
    </row>
    <row r="67" spans="1:13" x14ac:dyDescent="0.25">
      <c r="A67" s="7" t="s">
        <v>58</v>
      </c>
      <c r="B67" s="34">
        <v>216</v>
      </c>
      <c r="C67" s="34">
        <v>40</v>
      </c>
      <c r="D67" s="34"/>
      <c r="E67">
        <v>269.83000000000004</v>
      </c>
      <c r="F67">
        <v>15</v>
      </c>
      <c r="G67">
        <v>0</v>
      </c>
      <c r="H67">
        <v>284.83000000000004</v>
      </c>
      <c r="I67" s="39">
        <v>350.79607330227907</v>
      </c>
      <c r="J67" s="39">
        <v>16</v>
      </c>
      <c r="K67" s="39">
        <v>0</v>
      </c>
      <c r="L67" s="39">
        <v>0</v>
      </c>
      <c r="M67" s="39">
        <v>366.79607330227907</v>
      </c>
    </row>
    <row r="68" spans="1:13" x14ac:dyDescent="0.25">
      <c r="A68" s="8" t="s">
        <v>59</v>
      </c>
      <c r="B68" s="34">
        <v>936</v>
      </c>
      <c r="C68" s="34">
        <v>48</v>
      </c>
      <c r="D68" s="34"/>
      <c r="E68">
        <v>930.49000000000012</v>
      </c>
      <c r="F68">
        <v>34</v>
      </c>
      <c r="G68">
        <v>0</v>
      </c>
      <c r="H68">
        <v>964.49000000000012</v>
      </c>
      <c r="I68" s="39">
        <v>1459.4206815711932</v>
      </c>
      <c r="J68" s="39">
        <v>36</v>
      </c>
      <c r="K68" s="39">
        <v>0</v>
      </c>
      <c r="L68" s="39">
        <v>0</v>
      </c>
      <c r="M68" s="39">
        <v>1495.4206815711932</v>
      </c>
    </row>
    <row r="69" spans="1:13" x14ac:dyDescent="0.25">
      <c r="A69" s="7" t="s">
        <v>60</v>
      </c>
      <c r="B69" s="34">
        <v>880</v>
      </c>
      <c r="C69" s="34">
        <v>40</v>
      </c>
      <c r="D69" s="34"/>
      <c r="E69">
        <v>787.71000000000015</v>
      </c>
      <c r="F69">
        <v>22</v>
      </c>
      <c r="G69">
        <v>0</v>
      </c>
      <c r="H69">
        <v>809.71000000000015</v>
      </c>
      <c r="I69" s="39">
        <v>1073.0137126853035</v>
      </c>
      <c r="J69" s="39">
        <v>24</v>
      </c>
      <c r="K69" s="39">
        <v>0</v>
      </c>
      <c r="L69" s="39">
        <v>0</v>
      </c>
      <c r="M69" s="39">
        <v>1097.0137126853035</v>
      </c>
    </row>
    <row r="70" spans="1:13" x14ac:dyDescent="0.25">
      <c r="A70" s="7" t="s">
        <v>61</v>
      </c>
      <c r="B70" s="34">
        <v>520</v>
      </c>
      <c r="C70" s="34">
        <v>48</v>
      </c>
      <c r="D70" s="34"/>
      <c r="E70">
        <v>444.07000000000005</v>
      </c>
      <c r="F70">
        <v>30</v>
      </c>
      <c r="G70">
        <v>0</v>
      </c>
      <c r="H70">
        <v>474.07000000000005</v>
      </c>
      <c r="I70" s="39">
        <v>597.20199153583462</v>
      </c>
      <c r="J70" s="39">
        <v>32</v>
      </c>
      <c r="K70" s="39">
        <v>0</v>
      </c>
      <c r="L70" s="39">
        <v>0</v>
      </c>
      <c r="M70" s="39">
        <v>629.20199153583462</v>
      </c>
    </row>
    <row r="71" spans="1:13" x14ac:dyDescent="0.25">
      <c r="A71" s="7" t="s">
        <v>62</v>
      </c>
      <c r="B71" s="35">
        <v>265</v>
      </c>
      <c r="C71" s="35">
        <v>16</v>
      </c>
      <c r="D71" s="34"/>
      <c r="E71">
        <v>0</v>
      </c>
      <c r="F71">
        <v>0</v>
      </c>
      <c r="G71">
        <v>0</v>
      </c>
      <c r="H71">
        <v>0</v>
      </c>
      <c r="I71" s="39">
        <v>0</v>
      </c>
      <c r="J71" s="39">
        <v>0</v>
      </c>
      <c r="K71" s="39">
        <v>0</v>
      </c>
      <c r="L71" s="39">
        <v>0</v>
      </c>
      <c r="M71" s="39">
        <v>0</v>
      </c>
    </row>
    <row r="72" spans="1:13" x14ac:dyDescent="0.25">
      <c r="A72" s="7" t="s">
        <v>63</v>
      </c>
      <c r="B72" s="34">
        <v>176</v>
      </c>
      <c r="C72" s="34">
        <v>16</v>
      </c>
      <c r="D72" s="34"/>
      <c r="E72">
        <v>232.32000000000005</v>
      </c>
      <c r="F72">
        <v>0</v>
      </c>
      <c r="G72">
        <v>0</v>
      </c>
      <c r="H72">
        <v>232.32000000000005</v>
      </c>
      <c r="I72" s="39">
        <v>232.32000000000005</v>
      </c>
      <c r="J72" s="39">
        <v>0</v>
      </c>
      <c r="K72" s="39">
        <v>0</v>
      </c>
      <c r="L72" s="39">
        <v>0</v>
      </c>
      <c r="M72" s="39">
        <v>232.32000000000005</v>
      </c>
    </row>
    <row r="73" spans="1:13" x14ac:dyDescent="0.25">
      <c r="A73" s="7" t="s">
        <v>64</v>
      </c>
      <c r="B73" s="34">
        <f>160+112</f>
        <v>272</v>
      </c>
      <c r="C73" s="34">
        <v>16</v>
      </c>
      <c r="D73" s="34"/>
      <c r="E73">
        <v>205.70000000000005</v>
      </c>
      <c r="F73">
        <v>14</v>
      </c>
      <c r="G73">
        <v>0</v>
      </c>
      <c r="H73">
        <v>219.70000000000005</v>
      </c>
      <c r="I73" s="39">
        <v>270.41744521457798</v>
      </c>
      <c r="J73" s="39">
        <v>16</v>
      </c>
      <c r="K73" s="39">
        <v>0</v>
      </c>
      <c r="L73" s="39">
        <v>0</v>
      </c>
      <c r="M73" s="39">
        <v>286.41744521457798</v>
      </c>
    </row>
    <row r="74" spans="1:13" x14ac:dyDescent="0.25">
      <c r="A74" s="7" t="s">
        <v>65</v>
      </c>
      <c r="B74" s="34">
        <f>552+168</f>
        <v>720</v>
      </c>
      <c r="C74" s="34">
        <v>120</v>
      </c>
      <c r="D74" s="34"/>
      <c r="E74">
        <v>694.54000000000008</v>
      </c>
      <c r="F74">
        <v>53</v>
      </c>
      <c r="G74">
        <v>0</v>
      </c>
      <c r="H74">
        <v>747.54000000000008</v>
      </c>
      <c r="I74" s="39">
        <v>881.00102200409526</v>
      </c>
      <c r="J74" s="39">
        <v>56</v>
      </c>
      <c r="K74" s="39">
        <v>0</v>
      </c>
      <c r="L74" s="39">
        <v>0</v>
      </c>
      <c r="M74" s="39">
        <v>937.00102200409526</v>
      </c>
    </row>
    <row r="75" spans="1:13" x14ac:dyDescent="0.25">
      <c r="A75" s="7" t="s">
        <v>66</v>
      </c>
      <c r="B75" s="34">
        <v>1124</v>
      </c>
      <c r="C75" s="34">
        <v>72</v>
      </c>
      <c r="D75" s="34"/>
      <c r="E75">
        <v>1096.2600000000002</v>
      </c>
      <c r="F75">
        <v>44</v>
      </c>
      <c r="G75">
        <v>0</v>
      </c>
      <c r="H75">
        <v>1140.2600000000002</v>
      </c>
      <c r="I75" s="39">
        <v>1544.4257678862853</v>
      </c>
      <c r="J75" s="39">
        <v>46</v>
      </c>
      <c r="K75" s="39">
        <v>0</v>
      </c>
      <c r="L75" s="39">
        <v>0</v>
      </c>
      <c r="M75" s="39">
        <v>1590.4257678862853</v>
      </c>
    </row>
    <row r="76" spans="1:13" x14ac:dyDescent="0.25">
      <c r="A76" s="7" t="s">
        <v>67</v>
      </c>
      <c r="B76" s="34">
        <v>1744</v>
      </c>
      <c r="C76" s="34"/>
      <c r="D76" s="34">
        <v>250</v>
      </c>
      <c r="E76">
        <v>1507.6600000000003</v>
      </c>
      <c r="F76">
        <v>0</v>
      </c>
      <c r="G76">
        <v>234.74000000000004</v>
      </c>
      <c r="H76">
        <v>1742.4000000000003</v>
      </c>
      <c r="I76" s="39">
        <v>1876.8559079410265</v>
      </c>
      <c r="J76" s="39">
        <v>0</v>
      </c>
      <c r="K76" s="39">
        <v>292.22315099563332</v>
      </c>
      <c r="L76" s="39">
        <v>0</v>
      </c>
      <c r="M76" s="39">
        <v>2169.0790589366597</v>
      </c>
    </row>
    <row r="77" spans="1:13" x14ac:dyDescent="0.25">
      <c r="A77" s="9" t="s">
        <v>68</v>
      </c>
      <c r="B77" s="34">
        <v>1664</v>
      </c>
      <c r="C77" s="34"/>
      <c r="D77" s="34">
        <v>3000</v>
      </c>
      <c r="E77">
        <v>1952.9400000000003</v>
      </c>
      <c r="F77">
        <v>0</v>
      </c>
      <c r="G77">
        <v>3694.9100000000008</v>
      </c>
      <c r="H77">
        <v>5647.8500000000013</v>
      </c>
      <c r="I77" s="39">
        <v>2920.5100848377274</v>
      </c>
      <c r="J77" s="39">
        <v>0</v>
      </c>
      <c r="K77" s="39">
        <v>5525.5265996742182</v>
      </c>
      <c r="L77" s="39">
        <v>8446.0366845119461</v>
      </c>
      <c r="M77" s="39">
        <v>8446.0366845119461</v>
      </c>
    </row>
    <row r="78" spans="1:13" x14ac:dyDescent="0.25">
      <c r="A78" s="13" t="s">
        <v>69</v>
      </c>
      <c r="B78" s="34">
        <v>160</v>
      </c>
      <c r="C78" s="34">
        <v>104</v>
      </c>
      <c r="D78" s="34"/>
      <c r="E78">
        <v>226.27000000000004</v>
      </c>
      <c r="F78">
        <v>84</v>
      </c>
      <c r="G78">
        <v>0</v>
      </c>
      <c r="H78">
        <v>310.27000000000004</v>
      </c>
      <c r="I78" s="39">
        <v>347.39519292199816</v>
      </c>
      <c r="J78" s="39">
        <v>90</v>
      </c>
      <c r="K78" s="39">
        <v>0</v>
      </c>
      <c r="L78" s="39">
        <v>0</v>
      </c>
      <c r="M78" s="39">
        <v>437.39519292199816</v>
      </c>
    </row>
    <row r="79" spans="1:13" x14ac:dyDescent="0.25">
      <c r="A79" s="7" t="s">
        <v>70</v>
      </c>
      <c r="B79" s="34">
        <v>1104</v>
      </c>
      <c r="C79" s="34">
        <v>184</v>
      </c>
      <c r="D79" s="34"/>
      <c r="E79">
        <v>888.1400000000001</v>
      </c>
      <c r="F79">
        <v>124</v>
      </c>
      <c r="G79">
        <v>0</v>
      </c>
      <c r="H79">
        <v>1012.1400000000001</v>
      </c>
      <c r="I79" s="39">
        <v>1460.0270505222152</v>
      </c>
      <c r="J79" s="39">
        <v>132</v>
      </c>
      <c r="K79" s="39">
        <v>0</v>
      </c>
      <c r="L79" s="39">
        <v>0</v>
      </c>
      <c r="M79" s="39">
        <v>1592.0270505222152</v>
      </c>
    </row>
    <row r="80" spans="1:13" x14ac:dyDescent="0.25">
      <c r="A80" s="7" t="s">
        <v>71</v>
      </c>
      <c r="B80" s="34">
        <f>256+128</f>
        <v>384</v>
      </c>
      <c r="C80" s="34">
        <v>40</v>
      </c>
      <c r="D80" s="34"/>
      <c r="E80">
        <v>302.50000000000006</v>
      </c>
      <c r="F80">
        <v>31</v>
      </c>
      <c r="G80">
        <v>0</v>
      </c>
      <c r="H80">
        <v>333.50000000000006</v>
      </c>
      <c r="I80" s="39">
        <v>351.75645575014693</v>
      </c>
      <c r="J80" s="39">
        <v>32</v>
      </c>
      <c r="K80" s="39">
        <v>0</v>
      </c>
      <c r="L80" s="39">
        <v>0</v>
      </c>
      <c r="M80" s="39">
        <v>383.75645575014693</v>
      </c>
    </row>
    <row r="81" spans="1:13" x14ac:dyDescent="0.25">
      <c r="A81" s="7" t="s">
        <v>72</v>
      </c>
      <c r="B81" s="34">
        <v>464</v>
      </c>
      <c r="C81" s="34">
        <v>36</v>
      </c>
      <c r="D81" s="34"/>
      <c r="E81">
        <v>671.55000000000007</v>
      </c>
      <c r="F81">
        <v>15</v>
      </c>
      <c r="G81">
        <v>0</v>
      </c>
      <c r="H81">
        <v>686.55000000000007</v>
      </c>
      <c r="I81" s="39">
        <v>945.40677016843415</v>
      </c>
      <c r="J81" s="39">
        <v>16</v>
      </c>
      <c r="K81" s="39">
        <v>0</v>
      </c>
      <c r="L81" s="39">
        <v>0</v>
      </c>
      <c r="M81" s="39">
        <v>961.40677016843415</v>
      </c>
    </row>
    <row r="82" spans="1:13" x14ac:dyDescent="0.25">
      <c r="A82" s="7" t="s">
        <v>73</v>
      </c>
      <c r="B82" s="34">
        <v>160</v>
      </c>
      <c r="C82" s="34">
        <v>32</v>
      </c>
      <c r="D82" s="34"/>
      <c r="E82">
        <v>79.860000000000014</v>
      </c>
      <c r="F82">
        <v>25</v>
      </c>
      <c r="G82">
        <v>0</v>
      </c>
      <c r="H82">
        <v>104.86000000000001</v>
      </c>
      <c r="I82" s="39">
        <v>107.24648134524007</v>
      </c>
      <c r="J82" s="39">
        <v>26</v>
      </c>
      <c r="K82" s="39">
        <v>0</v>
      </c>
      <c r="L82" s="39">
        <v>0</v>
      </c>
      <c r="M82" s="39">
        <v>133.24648134524006</v>
      </c>
    </row>
    <row r="83" spans="1:13" x14ac:dyDescent="0.25">
      <c r="A83" s="7" t="s">
        <v>74</v>
      </c>
      <c r="B83" s="34">
        <f>344+16</f>
        <v>360</v>
      </c>
      <c r="C83" s="34">
        <v>120</v>
      </c>
      <c r="D83" s="34"/>
      <c r="E83">
        <v>392.04000000000008</v>
      </c>
      <c r="F83">
        <v>109</v>
      </c>
      <c r="G83">
        <v>0</v>
      </c>
      <c r="H83">
        <v>501.04000000000008</v>
      </c>
      <c r="I83" s="39">
        <v>756.80271296155854</v>
      </c>
      <c r="J83" s="39">
        <v>120</v>
      </c>
      <c r="K83" s="39">
        <v>0</v>
      </c>
      <c r="L83" s="39">
        <v>0</v>
      </c>
      <c r="M83" s="39">
        <v>876.80271296155854</v>
      </c>
    </row>
    <row r="84" spans="1:13" x14ac:dyDescent="0.25">
      <c r="A84" s="7" t="s">
        <v>75</v>
      </c>
      <c r="B84" s="34">
        <v>476</v>
      </c>
      <c r="C84" s="34">
        <v>80</v>
      </c>
      <c r="D84" s="34"/>
      <c r="E84">
        <v>917.18000000000018</v>
      </c>
      <c r="F84">
        <v>49</v>
      </c>
      <c r="G84">
        <v>0</v>
      </c>
      <c r="H84">
        <v>966.18000000000018</v>
      </c>
      <c r="I84" s="39">
        <v>1535.7567366961348</v>
      </c>
      <c r="J84" s="39">
        <v>54</v>
      </c>
      <c r="K84" s="39">
        <v>0</v>
      </c>
      <c r="L84" s="39">
        <v>0</v>
      </c>
      <c r="M84" s="39">
        <v>1589.7567366961348</v>
      </c>
    </row>
    <row r="85" spans="1:13" x14ac:dyDescent="0.25">
      <c r="A85" s="7" t="s">
        <v>76</v>
      </c>
      <c r="B85" s="34">
        <f>112+128</f>
        <v>240</v>
      </c>
      <c r="C85" s="34">
        <v>56</v>
      </c>
      <c r="D85" s="34"/>
      <c r="E85">
        <v>162.14000000000001</v>
      </c>
      <c r="F85">
        <v>21</v>
      </c>
      <c r="G85">
        <v>0</v>
      </c>
      <c r="H85">
        <v>183.14000000000001</v>
      </c>
      <c r="I85" s="39">
        <v>302.84816765054592</v>
      </c>
      <c r="J85" s="39">
        <v>24</v>
      </c>
      <c r="K85" s="39">
        <v>0</v>
      </c>
      <c r="L85" s="39">
        <v>0</v>
      </c>
      <c r="M85" s="39">
        <v>326.84816765054592</v>
      </c>
    </row>
    <row r="86" spans="1:13" x14ac:dyDescent="0.25">
      <c r="A86" s="7" t="s">
        <v>77</v>
      </c>
      <c r="B86" s="34">
        <f>1152+872</f>
        <v>2024</v>
      </c>
      <c r="C86" s="34"/>
      <c r="D86" s="34">
        <v>650</v>
      </c>
      <c r="E86">
        <v>2233.6600000000003</v>
      </c>
      <c r="F86">
        <v>0</v>
      </c>
      <c r="G86">
        <v>306</v>
      </c>
      <c r="H86">
        <v>2539.6600000000003</v>
      </c>
      <c r="I86" s="39">
        <v>3178.5061781852446</v>
      </c>
      <c r="J86" s="39">
        <v>0</v>
      </c>
      <c r="K86" s="39">
        <v>435.43909571048624</v>
      </c>
      <c r="L86" s="39">
        <v>0</v>
      </c>
      <c r="M86" s="39">
        <v>3613.9452738957307</v>
      </c>
    </row>
    <row r="87" spans="1:13" x14ac:dyDescent="0.25">
      <c r="A87" s="7" t="s">
        <v>78</v>
      </c>
      <c r="B87" s="34">
        <v>48</v>
      </c>
      <c r="C87" s="34">
        <v>8</v>
      </c>
      <c r="D87" s="34"/>
      <c r="E87">
        <v>19.360000000000003</v>
      </c>
      <c r="F87">
        <v>3</v>
      </c>
      <c r="G87">
        <v>0</v>
      </c>
      <c r="H87">
        <v>22.360000000000003</v>
      </c>
      <c r="I87" s="39">
        <v>26.180811196188639</v>
      </c>
      <c r="J87" s="39">
        <v>4</v>
      </c>
      <c r="K87" s="39">
        <v>0</v>
      </c>
      <c r="L87" s="39">
        <v>0</v>
      </c>
      <c r="M87" s="39">
        <v>30.180811196188639</v>
      </c>
    </row>
    <row r="88" spans="1:13" x14ac:dyDescent="0.25">
      <c r="A88" s="7" t="s">
        <v>79</v>
      </c>
      <c r="B88" s="34">
        <v>400</v>
      </c>
      <c r="C88" s="34">
        <v>52</v>
      </c>
      <c r="D88" s="34"/>
      <c r="E88">
        <v>640.09000000000015</v>
      </c>
      <c r="F88">
        <v>35</v>
      </c>
      <c r="G88">
        <v>0</v>
      </c>
      <c r="H88">
        <v>675.09000000000015</v>
      </c>
      <c r="I88" s="39">
        <v>699.42708324412831</v>
      </c>
      <c r="J88" s="39">
        <v>36</v>
      </c>
      <c r="K88" s="39">
        <v>0</v>
      </c>
      <c r="L88" s="39">
        <v>0</v>
      </c>
      <c r="M88" s="39">
        <v>735.42708324412831</v>
      </c>
    </row>
    <row r="89" spans="1:13" x14ac:dyDescent="0.25">
      <c r="A89" s="7" t="s">
        <v>80</v>
      </c>
      <c r="B89" s="34">
        <v>1312</v>
      </c>
      <c r="C89" s="34">
        <v>64</v>
      </c>
      <c r="D89" s="34"/>
      <c r="E89">
        <v>1104.7300000000002</v>
      </c>
      <c r="F89">
        <v>60</v>
      </c>
      <c r="G89">
        <v>0</v>
      </c>
      <c r="H89">
        <v>1164.7300000000002</v>
      </c>
      <c r="I89" s="39">
        <v>1581.5055254671311</v>
      </c>
      <c r="J89" s="39">
        <v>64</v>
      </c>
      <c r="K89" s="39">
        <v>0</v>
      </c>
      <c r="L89" s="39">
        <v>0</v>
      </c>
      <c r="M89" s="39">
        <v>1645.5055254671311</v>
      </c>
    </row>
    <row r="90" spans="1:13" x14ac:dyDescent="0.25">
      <c r="A90" s="7" t="s">
        <v>81</v>
      </c>
      <c r="B90" s="34">
        <v>1434</v>
      </c>
      <c r="C90" s="34"/>
      <c r="D90" s="34">
        <v>1267</v>
      </c>
      <c r="E90">
        <v>2063.0500000000002</v>
      </c>
      <c r="F90">
        <v>0</v>
      </c>
      <c r="G90">
        <v>382.59000000000009</v>
      </c>
      <c r="H90">
        <v>2445.6400000000003</v>
      </c>
      <c r="I90" s="39">
        <v>2773.2875226797437</v>
      </c>
      <c r="J90" s="39">
        <v>0</v>
      </c>
      <c r="K90" s="39">
        <v>514.3026457439438</v>
      </c>
      <c r="L90" s="39">
        <v>0</v>
      </c>
      <c r="M90" s="39">
        <v>3287.5901684236874</v>
      </c>
    </row>
    <row r="91" spans="1:13" x14ac:dyDescent="0.25">
      <c r="A91" s="7" t="s">
        <v>82</v>
      </c>
      <c r="B91" s="34">
        <v>80</v>
      </c>
      <c r="C91" s="34"/>
      <c r="D91" s="34"/>
      <c r="E91">
        <v>38.720000000000006</v>
      </c>
      <c r="F91">
        <v>0</v>
      </c>
      <c r="G91">
        <v>0</v>
      </c>
      <c r="H91">
        <v>38.720000000000006</v>
      </c>
      <c r="I91" s="39">
        <v>47.358467372469626</v>
      </c>
      <c r="J91" s="39">
        <v>0</v>
      </c>
      <c r="K91" s="39">
        <v>0</v>
      </c>
      <c r="L91" s="39">
        <v>0</v>
      </c>
      <c r="M91" s="39">
        <v>47.358467372469626</v>
      </c>
    </row>
    <row r="92" spans="1:13" x14ac:dyDescent="0.25">
      <c r="A92" s="14" t="s">
        <v>83</v>
      </c>
      <c r="B92" s="34">
        <v>80</v>
      </c>
      <c r="C92" s="34">
        <v>12</v>
      </c>
      <c r="D92" s="34"/>
      <c r="E92">
        <v>67.760000000000005</v>
      </c>
      <c r="F92">
        <v>4</v>
      </c>
      <c r="G92">
        <v>0</v>
      </c>
      <c r="H92">
        <v>71.760000000000005</v>
      </c>
      <c r="I92" s="39">
        <v>67.565559983650417</v>
      </c>
      <c r="J92" s="39">
        <v>4</v>
      </c>
      <c r="K92" s="39">
        <v>0</v>
      </c>
      <c r="L92" s="39">
        <v>0</v>
      </c>
      <c r="M92" s="39">
        <v>71.565559983650417</v>
      </c>
    </row>
    <row r="93" spans="1:13" x14ac:dyDescent="0.25">
      <c r="A93" s="7" t="s">
        <v>84</v>
      </c>
      <c r="B93" s="34">
        <v>600</v>
      </c>
      <c r="C93" s="34">
        <v>24</v>
      </c>
      <c r="D93" s="34"/>
      <c r="E93">
        <v>552.97000000000014</v>
      </c>
      <c r="F93">
        <v>20</v>
      </c>
      <c r="G93">
        <v>0</v>
      </c>
      <c r="H93">
        <v>572.97000000000014</v>
      </c>
      <c r="I93" s="39">
        <v>580.94777693088236</v>
      </c>
      <c r="J93" s="39">
        <v>22</v>
      </c>
      <c r="K93" s="39">
        <v>0</v>
      </c>
      <c r="L93" s="39">
        <v>0</v>
      </c>
      <c r="M93" s="39">
        <v>602.94777693088236</v>
      </c>
    </row>
    <row r="94" spans="1:13" x14ac:dyDescent="0.25">
      <c r="A94" s="7" t="s">
        <v>85</v>
      </c>
      <c r="B94" s="34">
        <v>720</v>
      </c>
      <c r="C94" s="34">
        <v>132</v>
      </c>
      <c r="D94" s="34"/>
      <c r="E94">
        <v>669.13000000000011</v>
      </c>
      <c r="F94">
        <v>59</v>
      </c>
      <c r="G94">
        <v>0</v>
      </c>
      <c r="H94">
        <v>728.13000000000011</v>
      </c>
      <c r="I94" s="39">
        <v>1084.0864961938996</v>
      </c>
      <c r="J94" s="39">
        <v>64</v>
      </c>
      <c r="K94" s="39">
        <v>0</v>
      </c>
      <c r="L94" s="39">
        <v>0</v>
      </c>
      <c r="M94" s="39">
        <v>1148.0864961938996</v>
      </c>
    </row>
    <row r="95" spans="1:13" x14ac:dyDescent="0.25">
      <c r="A95" s="7" t="s">
        <v>86</v>
      </c>
      <c r="B95" s="34">
        <v>32</v>
      </c>
      <c r="C95" s="34">
        <v>4</v>
      </c>
      <c r="D95" s="34"/>
      <c r="E95">
        <v>14.520000000000003</v>
      </c>
      <c r="F95">
        <v>2</v>
      </c>
      <c r="G95">
        <v>0</v>
      </c>
      <c r="H95">
        <v>16.520000000000003</v>
      </c>
      <c r="I95" s="39">
        <v>19.775156154408915</v>
      </c>
      <c r="J95" s="39">
        <v>4</v>
      </c>
      <c r="K95" s="39">
        <v>0</v>
      </c>
      <c r="L95" s="39">
        <v>0</v>
      </c>
      <c r="M95" s="39">
        <v>23.775156154408915</v>
      </c>
    </row>
    <row r="96" spans="1:13" x14ac:dyDescent="0.25">
      <c r="A96" s="7" t="s">
        <v>87</v>
      </c>
      <c r="B96" s="34">
        <v>520</v>
      </c>
      <c r="C96" s="34">
        <v>12</v>
      </c>
      <c r="D96" s="34"/>
      <c r="E96">
        <v>261.36</v>
      </c>
      <c r="F96">
        <v>7</v>
      </c>
      <c r="G96">
        <v>0</v>
      </c>
      <c r="H96">
        <v>268.36</v>
      </c>
      <c r="I96" s="39">
        <v>322.70864644241124</v>
      </c>
      <c r="J96" s="39">
        <v>8</v>
      </c>
      <c r="K96" s="39">
        <v>0</v>
      </c>
      <c r="L96" s="39">
        <v>0</v>
      </c>
      <c r="M96" s="39">
        <v>330.70864644241124</v>
      </c>
    </row>
    <row r="97" spans="1:13" x14ac:dyDescent="0.25">
      <c r="A97" s="9" t="s">
        <v>88</v>
      </c>
      <c r="B97" s="34">
        <v>3574</v>
      </c>
      <c r="C97" s="34"/>
      <c r="D97" s="34">
        <v>5000</v>
      </c>
      <c r="E97">
        <v>903.87000000000012</v>
      </c>
      <c r="F97">
        <v>0</v>
      </c>
      <c r="G97">
        <v>6136.6900000000014</v>
      </c>
      <c r="H97">
        <v>7040.5600000000013</v>
      </c>
      <c r="I97" s="39">
        <v>1384.1097017909863</v>
      </c>
      <c r="J97" s="39">
        <v>0</v>
      </c>
      <c r="K97" s="39">
        <v>9397.205533853019</v>
      </c>
      <c r="L97" s="39">
        <v>10781.315235644006</v>
      </c>
      <c r="M97" s="39">
        <v>10781.315235644006</v>
      </c>
    </row>
    <row r="98" spans="1:13" x14ac:dyDescent="0.25">
      <c r="A98" s="7" t="s">
        <v>89</v>
      </c>
      <c r="B98" s="34">
        <v>1408</v>
      </c>
      <c r="C98" s="34">
        <v>116</v>
      </c>
      <c r="D98" s="34"/>
      <c r="E98">
        <v>1271.7100000000003</v>
      </c>
      <c r="F98">
        <v>87</v>
      </c>
      <c r="G98">
        <v>0</v>
      </c>
      <c r="H98">
        <v>1358.7100000000003</v>
      </c>
      <c r="I98" s="39">
        <v>1897.1545087774869</v>
      </c>
      <c r="J98" s="39">
        <v>92</v>
      </c>
      <c r="K98" s="39">
        <v>0</v>
      </c>
      <c r="L98" s="39">
        <v>0</v>
      </c>
      <c r="M98" s="39">
        <v>1989.1545087774869</v>
      </c>
    </row>
    <row r="99" spans="1:13" x14ac:dyDescent="0.25">
      <c r="A99" s="7" t="s">
        <v>90</v>
      </c>
      <c r="B99" s="34">
        <v>104</v>
      </c>
      <c r="C99" s="34">
        <v>20</v>
      </c>
      <c r="D99" s="34"/>
      <c r="E99">
        <v>123.42000000000002</v>
      </c>
      <c r="F99">
        <v>15</v>
      </c>
      <c r="G99">
        <v>0</v>
      </c>
      <c r="H99">
        <v>138.42000000000002</v>
      </c>
      <c r="I99" s="39">
        <v>159.4793005784349</v>
      </c>
      <c r="J99" s="39">
        <v>16</v>
      </c>
      <c r="K99" s="39">
        <v>0</v>
      </c>
      <c r="L99" s="39">
        <v>0</v>
      </c>
      <c r="M99" s="39">
        <v>175.4793005784349</v>
      </c>
    </row>
    <row r="100" spans="1:13" x14ac:dyDescent="0.25">
      <c r="A100" s="7" t="s">
        <v>91</v>
      </c>
      <c r="B100" s="34">
        <f>16+48</f>
        <v>64</v>
      </c>
      <c r="C100" s="34"/>
      <c r="D100" s="34"/>
      <c r="E100">
        <v>35.090000000000003</v>
      </c>
      <c r="F100">
        <v>0</v>
      </c>
      <c r="G100">
        <v>0</v>
      </c>
      <c r="H100">
        <v>35.090000000000003</v>
      </c>
      <c r="I100" s="39">
        <v>51.843311136180503</v>
      </c>
      <c r="J100" s="39">
        <v>0</v>
      </c>
      <c r="K100" s="39">
        <v>0</v>
      </c>
      <c r="L100" s="39">
        <v>0</v>
      </c>
      <c r="M100" s="39">
        <v>51.843311136180503</v>
      </c>
    </row>
    <row r="101" spans="1:13" x14ac:dyDescent="0.25">
      <c r="A101" s="8" t="s">
        <v>92</v>
      </c>
      <c r="B101" s="34">
        <v>224</v>
      </c>
      <c r="C101" s="34">
        <v>56</v>
      </c>
      <c r="D101" s="34"/>
      <c r="E101">
        <v>263.78000000000003</v>
      </c>
      <c r="F101">
        <v>52</v>
      </c>
      <c r="G101">
        <v>0</v>
      </c>
      <c r="H101">
        <v>315.78000000000003</v>
      </c>
      <c r="I101" s="39">
        <v>471.25152864650022</v>
      </c>
      <c r="J101" s="39">
        <v>58</v>
      </c>
      <c r="K101" s="39">
        <v>0</v>
      </c>
      <c r="L101" s="39">
        <v>0</v>
      </c>
      <c r="M101" s="39">
        <v>529.25152864650022</v>
      </c>
    </row>
    <row r="102" spans="1:13" x14ac:dyDescent="0.25">
      <c r="A102" s="15" t="s">
        <v>93</v>
      </c>
      <c r="B102" s="34">
        <v>4256</v>
      </c>
      <c r="C102" s="34"/>
      <c r="D102" s="34">
        <v>1200</v>
      </c>
      <c r="E102">
        <v>4092.2200000000007</v>
      </c>
      <c r="F102">
        <v>0</v>
      </c>
      <c r="G102">
        <v>1214.8400000000001</v>
      </c>
      <c r="H102">
        <v>5307.0600000000013</v>
      </c>
      <c r="I102" s="39">
        <v>7290.3823505495011</v>
      </c>
      <c r="J102" s="39">
        <v>0</v>
      </c>
      <c r="K102" s="39">
        <v>2164.2648964966588</v>
      </c>
      <c r="L102" s="39">
        <v>9454.6472470461595</v>
      </c>
      <c r="M102" s="39">
        <v>9454.6472470461595</v>
      </c>
    </row>
    <row r="103" spans="1:13" x14ac:dyDescent="0.25">
      <c r="A103" s="7" t="s">
        <v>94</v>
      </c>
      <c r="B103" s="34">
        <v>1322</v>
      </c>
      <c r="C103" s="34"/>
      <c r="D103" s="34">
        <v>1195</v>
      </c>
      <c r="E103">
        <v>2393.3800000000006</v>
      </c>
      <c r="F103">
        <v>0</v>
      </c>
      <c r="G103">
        <v>519.80000000000018</v>
      </c>
      <c r="H103">
        <v>2913.1800000000007</v>
      </c>
      <c r="I103" s="39">
        <v>3225.6304052988903</v>
      </c>
      <c r="J103" s="39">
        <v>0</v>
      </c>
      <c r="K103" s="39">
        <v>700.55013607298611</v>
      </c>
      <c r="L103" s="39">
        <v>0</v>
      </c>
      <c r="M103" s="39">
        <v>3926.1805413718766</v>
      </c>
    </row>
    <row r="104" spans="1:13" x14ac:dyDescent="0.25">
      <c r="A104" s="7" t="s">
        <v>95</v>
      </c>
      <c r="B104" s="34">
        <v>877</v>
      </c>
      <c r="C104" s="34">
        <v>96</v>
      </c>
      <c r="D104" s="34"/>
      <c r="E104">
        <v>1478.6200000000001</v>
      </c>
      <c r="F104">
        <v>108</v>
      </c>
      <c r="G104">
        <v>0</v>
      </c>
      <c r="H104">
        <v>1586.6200000000001</v>
      </c>
      <c r="I104" s="39">
        <v>2170.8179882549252</v>
      </c>
      <c r="J104" s="39">
        <v>114</v>
      </c>
      <c r="K104" s="39">
        <v>0</v>
      </c>
      <c r="L104" s="39">
        <v>0</v>
      </c>
      <c r="M104" s="39">
        <v>2284.8179882549252</v>
      </c>
    </row>
    <row r="105" spans="1:13" x14ac:dyDescent="0.25">
      <c r="A105" s="7" t="s">
        <v>96</v>
      </c>
      <c r="B105" s="34">
        <f>128+400</f>
        <v>528</v>
      </c>
      <c r="C105" s="34">
        <f>40+64</f>
        <v>104</v>
      </c>
      <c r="D105" s="34"/>
      <c r="E105">
        <v>485.21000000000009</v>
      </c>
      <c r="F105">
        <v>34</v>
      </c>
      <c r="G105">
        <v>0</v>
      </c>
      <c r="H105">
        <v>519.21</v>
      </c>
      <c r="I105" s="39">
        <v>819.37349088201518</v>
      </c>
      <c r="J105" s="39">
        <v>38</v>
      </c>
      <c r="K105" s="39">
        <v>0</v>
      </c>
      <c r="L105" s="39">
        <v>0</v>
      </c>
      <c r="M105" s="39">
        <v>857.37349088201518</v>
      </c>
    </row>
    <row r="106" spans="1:13" x14ac:dyDescent="0.25">
      <c r="A106" s="7" t="s">
        <v>97</v>
      </c>
      <c r="B106" s="34">
        <f>112+84</f>
        <v>196</v>
      </c>
      <c r="C106" s="34"/>
      <c r="D106" s="34"/>
      <c r="E106">
        <v>307.34000000000003</v>
      </c>
      <c r="F106">
        <v>0</v>
      </c>
      <c r="G106">
        <v>0</v>
      </c>
      <c r="H106">
        <v>307.34000000000003</v>
      </c>
      <c r="I106" s="39">
        <v>539.06415156925971</v>
      </c>
      <c r="J106" s="39">
        <v>0</v>
      </c>
      <c r="K106" s="39">
        <v>0</v>
      </c>
      <c r="L106" s="39">
        <v>0</v>
      </c>
      <c r="M106" s="39">
        <v>539.06415156925971</v>
      </c>
    </row>
    <row r="107" spans="1:13" x14ac:dyDescent="0.25">
      <c r="A107" s="7" t="s">
        <v>98</v>
      </c>
      <c r="B107" s="34">
        <v>320</v>
      </c>
      <c r="C107" s="34">
        <v>40</v>
      </c>
      <c r="D107" s="34"/>
      <c r="E107">
        <v>418.66000000000008</v>
      </c>
      <c r="F107">
        <v>21</v>
      </c>
      <c r="G107">
        <v>0</v>
      </c>
      <c r="H107">
        <v>439.66000000000008</v>
      </c>
      <c r="I107" s="39">
        <v>555.40842136704384</v>
      </c>
      <c r="J107" s="39">
        <v>22</v>
      </c>
      <c r="K107" s="39">
        <v>0</v>
      </c>
      <c r="L107" s="39">
        <v>0</v>
      </c>
      <c r="M107" s="39">
        <v>577.40842136704384</v>
      </c>
    </row>
    <row r="108" spans="1:13" x14ac:dyDescent="0.25">
      <c r="A108" s="7" t="s">
        <v>99</v>
      </c>
      <c r="B108" s="34">
        <v>224</v>
      </c>
      <c r="C108" s="34"/>
      <c r="D108" s="34">
        <v>411</v>
      </c>
      <c r="E108">
        <v>356.95000000000005</v>
      </c>
      <c r="F108">
        <v>0</v>
      </c>
      <c r="G108">
        <v>49.610000000000007</v>
      </c>
      <c r="H108">
        <v>406.56000000000006</v>
      </c>
      <c r="I108" s="39">
        <v>451.75809393232089</v>
      </c>
      <c r="J108" s="39">
        <v>0</v>
      </c>
      <c r="K108" s="39">
        <v>62.786718139746291</v>
      </c>
      <c r="L108" s="39">
        <v>0</v>
      </c>
      <c r="M108" s="39">
        <v>514.5448120720672</v>
      </c>
    </row>
    <row r="109" spans="1:13" x14ac:dyDescent="0.25">
      <c r="A109" s="7" t="s">
        <v>100</v>
      </c>
      <c r="B109" s="34">
        <v>248</v>
      </c>
      <c r="C109" s="34">
        <v>100</v>
      </c>
      <c r="D109" s="34"/>
      <c r="E109">
        <v>274.67</v>
      </c>
      <c r="F109">
        <v>76</v>
      </c>
      <c r="G109">
        <v>0</v>
      </c>
      <c r="H109">
        <v>350.67</v>
      </c>
      <c r="I109" s="39">
        <v>384.57423743266457</v>
      </c>
      <c r="J109" s="39">
        <v>80</v>
      </c>
      <c r="K109" s="39">
        <v>0</v>
      </c>
      <c r="L109" s="39">
        <v>0</v>
      </c>
      <c r="M109" s="39">
        <v>464.57423743266457</v>
      </c>
    </row>
    <row r="110" spans="1:13" x14ac:dyDescent="0.25">
      <c r="A110" s="7" t="s">
        <v>101</v>
      </c>
      <c r="B110" s="34">
        <v>1216</v>
      </c>
      <c r="C110" s="34">
        <v>96</v>
      </c>
      <c r="D110" s="34"/>
      <c r="E110">
        <v>1235.4100000000001</v>
      </c>
      <c r="F110">
        <v>84</v>
      </c>
      <c r="G110">
        <v>0</v>
      </c>
      <c r="H110">
        <v>1319.41</v>
      </c>
      <c r="I110" s="39">
        <v>1555.5932476934554</v>
      </c>
      <c r="J110" s="39">
        <v>88</v>
      </c>
      <c r="K110" s="39">
        <v>0</v>
      </c>
      <c r="L110" s="39">
        <v>0</v>
      </c>
      <c r="M110" s="39">
        <v>1643.5932476934554</v>
      </c>
    </row>
    <row r="111" spans="1:13" x14ac:dyDescent="0.25">
      <c r="A111" s="7" t="s">
        <v>102</v>
      </c>
      <c r="B111" s="34">
        <f>288+320</f>
        <v>608</v>
      </c>
      <c r="C111" s="34"/>
      <c r="D111" s="34">
        <v>3600</v>
      </c>
      <c r="E111">
        <v>726.00000000000011</v>
      </c>
      <c r="F111">
        <v>0</v>
      </c>
      <c r="G111">
        <v>2609.9700000000007</v>
      </c>
      <c r="H111">
        <v>3335.9700000000007</v>
      </c>
      <c r="I111" s="39">
        <v>1015.1821860064396</v>
      </c>
      <c r="J111" s="39">
        <v>0</v>
      </c>
      <c r="K111" s="39">
        <v>3649.5799586931507</v>
      </c>
      <c r="L111" s="39">
        <v>0</v>
      </c>
      <c r="M111" s="39">
        <v>4664.76214469959</v>
      </c>
    </row>
    <row r="112" spans="1:13" x14ac:dyDescent="0.25">
      <c r="A112" s="7" t="s">
        <v>103</v>
      </c>
      <c r="B112" s="34">
        <f>528+40</f>
        <v>568</v>
      </c>
      <c r="C112" s="34">
        <v>88</v>
      </c>
      <c r="D112" s="34"/>
      <c r="E112">
        <v>412.61000000000007</v>
      </c>
      <c r="F112">
        <v>60</v>
      </c>
      <c r="G112">
        <v>0</v>
      </c>
      <c r="H112">
        <v>472.61000000000007</v>
      </c>
      <c r="I112" s="39">
        <v>496.50007395139227</v>
      </c>
      <c r="J112" s="39">
        <v>62</v>
      </c>
      <c r="K112" s="39">
        <v>0</v>
      </c>
      <c r="L112" s="39">
        <v>0</v>
      </c>
      <c r="M112" s="39">
        <v>558.50007395139232</v>
      </c>
    </row>
    <row r="113" spans="1:13" x14ac:dyDescent="0.25">
      <c r="A113" s="8" t="s">
        <v>104</v>
      </c>
      <c r="B113" s="34">
        <f>472+240</f>
        <v>712</v>
      </c>
      <c r="C113" s="34">
        <v>44</v>
      </c>
      <c r="D113" s="34"/>
      <c r="E113">
        <v>104.06000000000002</v>
      </c>
      <c r="F113">
        <v>39</v>
      </c>
      <c r="G113">
        <v>0</v>
      </c>
      <c r="H113">
        <v>143.06</v>
      </c>
      <c r="I113" s="39">
        <v>114.82903538697454</v>
      </c>
      <c r="J113" s="39">
        <v>40</v>
      </c>
      <c r="K113" s="39">
        <v>0</v>
      </c>
      <c r="L113" s="39">
        <v>0</v>
      </c>
      <c r="M113" s="39">
        <v>154.82903538697454</v>
      </c>
    </row>
    <row r="114" spans="1:13" x14ac:dyDescent="0.25">
      <c r="A114" s="8" t="s">
        <v>105</v>
      </c>
      <c r="B114" s="34">
        <f>824+56+48</f>
        <v>928</v>
      </c>
      <c r="C114" s="34">
        <v>24</v>
      </c>
      <c r="D114" s="34"/>
      <c r="E114">
        <v>559.0200000000001</v>
      </c>
      <c r="F114">
        <v>13</v>
      </c>
      <c r="G114">
        <v>0</v>
      </c>
      <c r="H114">
        <v>572.0200000000001</v>
      </c>
      <c r="I114" s="39">
        <v>986.49402002451006</v>
      </c>
      <c r="J114" s="39">
        <v>14</v>
      </c>
      <c r="K114" s="39">
        <v>0</v>
      </c>
      <c r="L114" s="39">
        <v>0</v>
      </c>
      <c r="M114" s="39">
        <v>1000.4940200245101</v>
      </c>
    </row>
    <row r="115" spans="1:13" x14ac:dyDescent="0.25">
      <c r="A115" s="8" t="s">
        <v>106</v>
      </c>
      <c r="B115" s="34">
        <v>256</v>
      </c>
      <c r="C115" s="34">
        <v>68</v>
      </c>
      <c r="D115" s="34"/>
      <c r="E115">
        <v>398.09000000000009</v>
      </c>
      <c r="F115">
        <v>26</v>
      </c>
      <c r="G115">
        <v>0</v>
      </c>
      <c r="H115">
        <v>424.09000000000009</v>
      </c>
      <c r="I115" s="39">
        <v>724.60027784480178</v>
      </c>
      <c r="J115" s="39">
        <v>30</v>
      </c>
      <c r="K115" s="39">
        <v>0</v>
      </c>
      <c r="L115" s="39">
        <v>0</v>
      </c>
      <c r="M115" s="39">
        <v>754.60027784480178</v>
      </c>
    </row>
    <row r="116" spans="1:13" x14ac:dyDescent="0.25">
      <c r="A116" s="7" t="s">
        <v>107</v>
      </c>
      <c r="B116" s="34">
        <f>528+80</f>
        <v>608</v>
      </c>
      <c r="C116" s="34">
        <v>144</v>
      </c>
      <c r="D116" s="34"/>
      <c r="E116">
        <v>694.54000000000008</v>
      </c>
      <c r="F116">
        <v>127</v>
      </c>
      <c r="G116">
        <v>0</v>
      </c>
      <c r="H116">
        <v>821.54000000000008</v>
      </c>
      <c r="I116" s="39">
        <v>901.44997909568224</v>
      </c>
      <c r="J116" s="39">
        <v>132</v>
      </c>
      <c r="K116" s="39">
        <v>0</v>
      </c>
      <c r="L116" s="39">
        <v>0</v>
      </c>
      <c r="M116" s="39">
        <v>1033.4499790956822</v>
      </c>
    </row>
    <row r="117" spans="1:13" x14ac:dyDescent="0.25">
      <c r="A117" s="8" t="s">
        <v>108</v>
      </c>
      <c r="B117" s="34">
        <f>1168+112</f>
        <v>1280</v>
      </c>
      <c r="C117" s="34">
        <v>72</v>
      </c>
      <c r="D117" s="34"/>
      <c r="E117">
        <v>1021.2400000000001</v>
      </c>
      <c r="F117">
        <v>52</v>
      </c>
      <c r="G117">
        <v>0</v>
      </c>
      <c r="H117">
        <v>1073.2400000000002</v>
      </c>
      <c r="I117" s="39">
        <v>1206.4362219250006</v>
      </c>
      <c r="J117" s="39">
        <v>54</v>
      </c>
      <c r="K117" s="39">
        <v>0</v>
      </c>
      <c r="L117" s="39">
        <v>0</v>
      </c>
      <c r="M117" s="39">
        <v>1260.4362219250006</v>
      </c>
    </row>
    <row r="118" spans="1:13" x14ac:dyDescent="0.25">
      <c r="A118" s="7" t="s">
        <v>109</v>
      </c>
      <c r="B118" s="34">
        <f>424+32</f>
        <v>456</v>
      </c>
      <c r="C118" s="34">
        <v>32</v>
      </c>
      <c r="D118" s="34"/>
      <c r="E118">
        <v>511.8300000000001</v>
      </c>
      <c r="F118">
        <v>29</v>
      </c>
      <c r="G118">
        <v>0</v>
      </c>
      <c r="H118">
        <v>540.83000000000015</v>
      </c>
      <c r="I118" s="39">
        <v>518.33743727319131</v>
      </c>
      <c r="J118" s="39">
        <v>30</v>
      </c>
      <c r="K118" s="39">
        <v>0</v>
      </c>
      <c r="L118" s="39">
        <v>0</v>
      </c>
      <c r="M118" s="39">
        <v>548.33743727319131</v>
      </c>
    </row>
    <row r="119" spans="1:13" x14ac:dyDescent="0.25">
      <c r="A119" s="14" t="s">
        <v>110</v>
      </c>
      <c r="B119" s="34">
        <f>1003+709</f>
        <v>1712</v>
      </c>
      <c r="C119" s="34">
        <v>48</v>
      </c>
      <c r="D119" s="34">
        <v>1274</v>
      </c>
      <c r="E119">
        <v>2254.2300000000005</v>
      </c>
      <c r="F119">
        <v>42</v>
      </c>
      <c r="G119">
        <v>465.44000000000005</v>
      </c>
      <c r="H119">
        <v>2761.6700000000005</v>
      </c>
      <c r="I119" s="39">
        <v>2699.8355479362713</v>
      </c>
      <c r="J119" s="39">
        <v>44</v>
      </c>
      <c r="K119" s="39">
        <v>557.44598263329738</v>
      </c>
      <c r="L119" s="39">
        <v>0</v>
      </c>
      <c r="M119" s="39">
        <v>3301.2815305695685</v>
      </c>
    </row>
    <row r="120" spans="1:13" x14ac:dyDescent="0.25">
      <c r="A120" s="7" t="s">
        <v>111</v>
      </c>
      <c r="B120" s="34">
        <v>224</v>
      </c>
      <c r="C120" s="34">
        <v>40</v>
      </c>
      <c r="D120" s="34"/>
      <c r="E120">
        <v>309.76000000000005</v>
      </c>
      <c r="F120">
        <v>15</v>
      </c>
      <c r="G120">
        <v>0</v>
      </c>
      <c r="H120">
        <v>324.76000000000005</v>
      </c>
      <c r="I120" s="39">
        <v>416.69020100137237</v>
      </c>
      <c r="J120" s="39">
        <v>16</v>
      </c>
      <c r="K120" s="39">
        <v>0</v>
      </c>
      <c r="L120" s="39">
        <v>0</v>
      </c>
      <c r="M120" s="39">
        <v>432.69020100137237</v>
      </c>
    </row>
    <row r="121" spans="1:13" x14ac:dyDescent="0.25">
      <c r="A121" s="7" t="s">
        <v>112</v>
      </c>
      <c r="B121" s="34">
        <f>96+112</f>
        <v>208</v>
      </c>
      <c r="C121" s="34">
        <v>88</v>
      </c>
      <c r="D121" s="34"/>
      <c r="E121">
        <v>285.56000000000006</v>
      </c>
      <c r="F121">
        <v>38</v>
      </c>
      <c r="G121">
        <v>0</v>
      </c>
      <c r="H121">
        <v>323.56000000000006</v>
      </c>
      <c r="I121" s="39">
        <v>439.74082349474202</v>
      </c>
      <c r="J121" s="39">
        <v>42</v>
      </c>
      <c r="K121" s="39">
        <v>0</v>
      </c>
      <c r="L121" s="39">
        <v>0</v>
      </c>
      <c r="M121" s="39">
        <v>481.74082349474202</v>
      </c>
    </row>
    <row r="122" spans="1:13" x14ac:dyDescent="0.25">
      <c r="A122" s="14" t="s">
        <v>113</v>
      </c>
      <c r="B122" s="34">
        <v>1512</v>
      </c>
      <c r="C122" s="34"/>
      <c r="D122" s="34">
        <v>540</v>
      </c>
      <c r="E122">
        <v>1974.7200000000003</v>
      </c>
      <c r="F122">
        <v>0</v>
      </c>
      <c r="G122">
        <v>100</v>
      </c>
      <c r="H122">
        <v>2074.7200000000003</v>
      </c>
      <c r="I122" s="39">
        <v>2188.624196936652</v>
      </c>
      <c r="J122" s="39">
        <v>0</v>
      </c>
      <c r="K122" s="39">
        <v>110.83212794404531</v>
      </c>
      <c r="L122" s="39">
        <v>0</v>
      </c>
      <c r="M122" s="39">
        <v>2299.4563248806971</v>
      </c>
    </row>
    <row r="123" spans="1:13" x14ac:dyDescent="0.25">
      <c r="A123" s="7" t="s">
        <v>114</v>
      </c>
      <c r="B123" s="34">
        <v>200</v>
      </c>
      <c r="C123" s="34">
        <v>24</v>
      </c>
      <c r="D123" s="34"/>
      <c r="E123">
        <v>196.02000000000004</v>
      </c>
      <c r="F123">
        <v>21</v>
      </c>
      <c r="G123">
        <v>0</v>
      </c>
      <c r="H123">
        <v>217.02000000000004</v>
      </c>
      <c r="I123" s="39">
        <v>270.11662658796831</v>
      </c>
      <c r="J123" s="39">
        <v>22</v>
      </c>
      <c r="K123" s="39">
        <v>0</v>
      </c>
      <c r="L123" s="39">
        <v>0</v>
      </c>
      <c r="M123" s="39">
        <v>292.11662658796831</v>
      </c>
    </row>
    <row r="124" spans="1:13" x14ac:dyDescent="0.25">
      <c r="A124" s="7" t="s">
        <v>115</v>
      </c>
      <c r="B124" s="34">
        <v>24</v>
      </c>
      <c r="C124" s="34"/>
      <c r="D124" s="34"/>
      <c r="E124">
        <v>60.500000000000007</v>
      </c>
      <c r="F124">
        <v>0</v>
      </c>
      <c r="G124">
        <v>0</v>
      </c>
      <c r="H124">
        <v>60.500000000000007</v>
      </c>
      <c r="I124" s="39">
        <v>84.698181047079032</v>
      </c>
      <c r="J124" s="39">
        <v>0</v>
      </c>
      <c r="K124" s="39">
        <v>0</v>
      </c>
      <c r="L124" s="39">
        <v>0</v>
      </c>
      <c r="M124" s="39">
        <v>84.698181047079032</v>
      </c>
    </row>
    <row r="125" spans="1:13" x14ac:dyDescent="0.25">
      <c r="A125" s="7" t="s">
        <v>116</v>
      </c>
      <c r="B125" s="34">
        <v>784</v>
      </c>
      <c r="C125" s="34">
        <v>80</v>
      </c>
      <c r="D125" s="34"/>
      <c r="E125">
        <v>1032.1300000000001</v>
      </c>
      <c r="F125">
        <v>64</v>
      </c>
      <c r="G125">
        <v>0</v>
      </c>
      <c r="H125">
        <v>1096.1300000000001</v>
      </c>
      <c r="I125" s="39">
        <v>1032.1300000000001</v>
      </c>
      <c r="J125" s="39">
        <v>64</v>
      </c>
      <c r="K125" s="39">
        <v>0</v>
      </c>
      <c r="L125" s="39">
        <v>0</v>
      </c>
      <c r="M125" s="39">
        <v>1096.1300000000001</v>
      </c>
    </row>
    <row r="126" spans="1:13" x14ac:dyDescent="0.25">
      <c r="A126" s="7" t="s">
        <v>117</v>
      </c>
      <c r="B126" s="34">
        <v>1128</v>
      </c>
      <c r="C126" s="34">
        <v>136</v>
      </c>
      <c r="D126" s="34"/>
      <c r="E126">
        <v>966.79000000000019</v>
      </c>
      <c r="F126">
        <v>57</v>
      </c>
      <c r="G126">
        <v>0</v>
      </c>
      <c r="H126">
        <v>1023.7900000000002</v>
      </c>
      <c r="I126" s="39">
        <v>1082.2829410754134</v>
      </c>
      <c r="J126" s="39">
        <v>58</v>
      </c>
      <c r="K126" s="39">
        <v>0</v>
      </c>
      <c r="L126" s="39">
        <v>0</v>
      </c>
      <c r="M126" s="39">
        <v>1140.2829410754134</v>
      </c>
    </row>
    <row r="127" spans="1:13" x14ac:dyDescent="0.25">
      <c r="A127" s="7" t="s">
        <v>118</v>
      </c>
      <c r="B127" s="34">
        <v>616</v>
      </c>
      <c r="C127" s="34">
        <f>216-40</f>
        <v>176</v>
      </c>
      <c r="D127" s="34"/>
      <c r="E127">
        <v>650.98000000000013</v>
      </c>
      <c r="F127">
        <v>83</v>
      </c>
      <c r="G127">
        <v>0</v>
      </c>
      <c r="H127">
        <v>733.98000000000013</v>
      </c>
      <c r="I127" s="39">
        <v>908.77022832674004</v>
      </c>
      <c r="J127" s="39">
        <v>88</v>
      </c>
      <c r="K127" s="39">
        <v>0</v>
      </c>
      <c r="L127" s="39">
        <v>0</v>
      </c>
      <c r="M127" s="39">
        <v>996.77022832674004</v>
      </c>
    </row>
    <row r="128" spans="1:13" x14ac:dyDescent="0.25">
      <c r="A128" s="8" t="s">
        <v>119</v>
      </c>
      <c r="B128" s="34">
        <f>704+16</f>
        <v>720</v>
      </c>
      <c r="C128" s="34">
        <v>36</v>
      </c>
      <c r="D128" s="34"/>
      <c r="E128">
        <v>781.66000000000008</v>
      </c>
      <c r="F128">
        <v>29</v>
      </c>
      <c r="G128">
        <v>0</v>
      </c>
      <c r="H128">
        <v>810.66000000000008</v>
      </c>
      <c r="I128" s="39">
        <v>931.03302432174257</v>
      </c>
      <c r="J128" s="39">
        <v>30</v>
      </c>
      <c r="K128" s="39">
        <v>0</v>
      </c>
      <c r="L128" s="39">
        <v>0</v>
      </c>
      <c r="M128" s="39">
        <v>961.03302432174257</v>
      </c>
    </row>
    <row r="129" spans="1:13" x14ac:dyDescent="0.25">
      <c r="A129" s="11" t="s">
        <v>120</v>
      </c>
      <c r="B129" s="34">
        <v>192</v>
      </c>
      <c r="C129" s="34">
        <v>4</v>
      </c>
      <c r="D129" s="34"/>
      <c r="E129">
        <v>128.26000000000002</v>
      </c>
      <c r="F129">
        <v>4</v>
      </c>
      <c r="G129">
        <v>0</v>
      </c>
      <c r="H129">
        <v>132.26000000000002</v>
      </c>
      <c r="I129" s="39">
        <v>144.29511293038183</v>
      </c>
      <c r="J129" s="39">
        <v>6</v>
      </c>
      <c r="K129" s="39">
        <v>0</v>
      </c>
      <c r="L129" s="39">
        <v>0</v>
      </c>
      <c r="M129" s="39">
        <v>150.29511293038183</v>
      </c>
    </row>
    <row r="130" spans="1:13" x14ac:dyDescent="0.25">
      <c r="A130" s="8" t="s">
        <v>121</v>
      </c>
      <c r="B130" s="34">
        <v>3025</v>
      </c>
      <c r="C130" s="34"/>
      <c r="D130" s="34">
        <f>763+984</f>
        <v>1747</v>
      </c>
      <c r="E130">
        <v>3683.2400000000007</v>
      </c>
      <c r="F130">
        <v>0</v>
      </c>
      <c r="G130">
        <v>843.85</v>
      </c>
      <c r="H130">
        <v>4527.0900000000011</v>
      </c>
      <c r="I130" s="39">
        <v>5535.4763582151782</v>
      </c>
      <c r="J130" s="39">
        <v>0</v>
      </c>
      <c r="K130" s="39">
        <v>1268.2072644953566</v>
      </c>
      <c r="L130" s="39">
        <v>0</v>
      </c>
      <c r="M130" s="39">
        <v>6803.683622710535</v>
      </c>
    </row>
    <row r="131" spans="1:13" x14ac:dyDescent="0.25">
      <c r="A131" s="7" t="s">
        <v>122</v>
      </c>
      <c r="B131" s="34">
        <v>48</v>
      </c>
      <c r="C131" s="34">
        <v>4</v>
      </c>
      <c r="D131" s="34"/>
      <c r="E131">
        <v>45.980000000000004</v>
      </c>
      <c r="F131">
        <v>0</v>
      </c>
      <c r="G131">
        <v>0</v>
      </c>
      <c r="H131">
        <v>45.980000000000004</v>
      </c>
      <c r="I131" s="39">
        <v>45.980000000000004</v>
      </c>
      <c r="J131" s="39">
        <v>0</v>
      </c>
      <c r="K131" s="39">
        <v>0</v>
      </c>
      <c r="L131" s="39">
        <v>0</v>
      </c>
      <c r="M131" s="39">
        <v>45.980000000000004</v>
      </c>
    </row>
    <row r="132" spans="1:13" x14ac:dyDescent="0.25">
      <c r="A132" s="7" t="s">
        <v>123</v>
      </c>
      <c r="B132" s="34">
        <v>3328</v>
      </c>
      <c r="C132" s="34"/>
      <c r="D132" s="34">
        <f>1515+806</f>
        <v>2321</v>
      </c>
      <c r="E132">
        <v>4302.76</v>
      </c>
      <c r="F132">
        <v>0</v>
      </c>
      <c r="G132">
        <v>889.17000000000007</v>
      </c>
      <c r="H132">
        <v>5191.93</v>
      </c>
      <c r="I132" s="39">
        <v>5988.6014245796041</v>
      </c>
      <c r="J132" s="39">
        <v>0</v>
      </c>
      <c r="K132" s="39">
        <v>1237.5509507138318</v>
      </c>
      <c r="L132" s="39">
        <v>0</v>
      </c>
      <c r="M132" s="39">
        <v>7226.1523752934354</v>
      </c>
    </row>
    <row r="133" spans="1:13" x14ac:dyDescent="0.25">
      <c r="A133" s="7" t="s">
        <v>124</v>
      </c>
      <c r="B133" s="34">
        <v>184</v>
      </c>
      <c r="C133" s="34">
        <v>28</v>
      </c>
      <c r="D133" s="34"/>
      <c r="E133">
        <v>134.31000000000003</v>
      </c>
      <c r="F133">
        <v>40</v>
      </c>
      <c r="G133">
        <v>0</v>
      </c>
      <c r="H133">
        <v>174.31000000000003</v>
      </c>
      <c r="I133" s="39">
        <v>184.12203945023026</v>
      </c>
      <c r="J133" s="39">
        <v>42</v>
      </c>
      <c r="K133" s="39">
        <v>0</v>
      </c>
      <c r="L133" s="39">
        <v>0</v>
      </c>
      <c r="M133" s="39">
        <v>226.12203945023026</v>
      </c>
    </row>
    <row r="134" spans="1:13" x14ac:dyDescent="0.25">
      <c r="A134" s="7" t="s">
        <v>125</v>
      </c>
      <c r="B134" s="34">
        <v>929</v>
      </c>
      <c r="C134" s="34">
        <v>168</v>
      </c>
      <c r="D134" s="34"/>
      <c r="E134">
        <v>899.03000000000009</v>
      </c>
      <c r="F134">
        <v>79</v>
      </c>
      <c r="G134">
        <v>0</v>
      </c>
      <c r="H134">
        <v>978.03000000000009</v>
      </c>
      <c r="I134" s="39">
        <v>952.76018174600063</v>
      </c>
      <c r="J134" s="39">
        <v>80</v>
      </c>
      <c r="K134" s="39">
        <v>0</v>
      </c>
      <c r="L134" s="39">
        <v>0</v>
      </c>
      <c r="M134" s="39">
        <v>1032.7601817460006</v>
      </c>
    </row>
    <row r="135" spans="1:13" x14ac:dyDescent="0.25">
      <c r="A135" s="7" t="s">
        <v>126</v>
      </c>
      <c r="B135" s="34">
        <f>252-16</f>
        <v>236</v>
      </c>
      <c r="C135" s="34"/>
      <c r="D135" s="34">
        <v>294</v>
      </c>
      <c r="E135">
        <v>519.09</v>
      </c>
      <c r="F135">
        <v>0</v>
      </c>
      <c r="G135">
        <v>97.190000000000012</v>
      </c>
      <c r="H135">
        <v>616.28000000000009</v>
      </c>
      <c r="I135" s="39">
        <v>734.12516585742344</v>
      </c>
      <c r="J135" s="39">
        <v>0</v>
      </c>
      <c r="K135" s="39">
        <v>137.45135693171315</v>
      </c>
      <c r="L135" s="39">
        <v>0</v>
      </c>
      <c r="M135" s="39">
        <v>871.57652278913656</v>
      </c>
    </row>
    <row r="136" spans="1:13" x14ac:dyDescent="0.25">
      <c r="A136" s="7" t="s">
        <v>127</v>
      </c>
      <c r="B136" s="34">
        <v>376</v>
      </c>
      <c r="C136" s="34">
        <v>40</v>
      </c>
      <c r="D136" s="34"/>
      <c r="E136">
        <v>206.91000000000003</v>
      </c>
      <c r="F136">
        <v>20</v>
      </c>
      <c r="G136">
        <v>0</v>
      </c>
      <c r="H136">
        <v>226.91000000000003</v>
      </c>
      <c r="I136" s="39">
        <v>43.56</v>
      </c>
      <c r="J136" s="39">
        <v>20</v>
      </c>
      <c r="K136" s="39">
        <v>0</v>
      </c>
      <c r="L136" s="39">
        <v>0</v>
      </c>
      <c r="M136" s="39">
        <v>63.56</v>
      </c>
    </row>
    <row r="137" spans="1:13" x14ac:dyDescent="0.25">
      <c r="A137" s="7" t="s">
        <v>128</v>
      </c>
      <c r="B137" s="34">
        <v>688</v>
      </c>
      <c r="C137" s="34">
        <v>72</v>
      </c>
      <c r="D137" s="34"/>
      <c r="E137">
        <v>781.66000000000008</v>
      </c>
      <c r="F137">
        <v>45</v>
      </c>
      <c r="G137">
        <v>0</v>
      </c>
      <c r="H137">
        <v>826.66000000000008</v>
      </c>
      <c r="I137" s="39">
        <v>979.70337064847956</v>
      </c>
      <c r="J137" s="39">
        <v>48</v>
      </c>
      <c r="K137" s="39">
        <v>0</v>
      </c>
      <c r="L137" s="39">
        <v>0</v>
      </c>
      <c r="M137" s="39">
        <v>1027.7033706484794</v>
      </c>
    </row>
    <row r="138" spans="1:13" x14ac:dyDescent="0.25">
      <c r="A138" s="14" t="s">
        <v>129</v>
      </c>
      <c r="B138" s="34">
        <v>1164</v>
      </c>
      <c r="C138" s="34"/>
      <c r="D138" s="34">
        <v>600</v>
      </c>
      <c r="E138">
        <v>1992.8700000000003</v>
      </c>
      <c r="F138">
        <v>0</v>
      </c>
      <c r="G138">
        <v>380.97000000000008</v>
      </c>
      <c r="H138">
        <v>2373.8400000000006</v>
      </c>
      <c r="I138" s="39">
        <v>2844.8511130882684</v>
      </c>
      <c r="J138" s="39">
        <v>0</v>
      </c>
      <c r="K138" s="39">
        <v>543.84025478492708</v>
      </c>
      <c r="L138" s="39">
        <v>0</v>
      </c>
      <c r="M138" s="39">
        <v>3388.6913678731953</v>
      </c>
    </row>
    <row r="139" spans="1:13" x14ac:dyDescent="0.25">
      <c r="A139" s="7" t="s">
        <v>130</v>
      </c>
      <c r="B139" s="34">
        <v>40</v>
      </c>
      <c r="C139" s="34"/>
      <c r="D139" s="34"/>
      <c r="E139">
        <v>4.8400000000000007</v>
      </c>
      <c r="F139">
        <v>0</v>
      </c>
      <c r="G139">
        <v>0</v>
      </c>
      <c r="H139">
        <v>4.8400000000000007</v>
      </c>
      <c r="I139" s="39">
        <v>10.951341177478021</v>
      </c>
      <c r="J139" s="39">
        <v>0</v>
      </c>
      <c r="K139" s="39">
        <v>0</v>
      </c>
      <c r="L139" s="39">
        <v>0</v>
      </c>
      <c r="M139" s="39">
        <v>10.951341177478021</v>
      </c>
    </row>
    <row r="140" spans="1:13" x14ac:dyDescent="0.25">
      <c r="A140" s="7" t="s">
        <v>131</v>
      </c>
      <c r="B140" s="34">
        <v>368</v>
      </c>
      <c r="C140" s="34">
        <v>20</v>
      </c>
      <c r="D140" s="34"/>
      <c r="E140">
        <v>416.24000000000007</v>
      </c>
      <c r="F140">
        <v>18</v>
      </c>
      <c r="G140">
        <v>0</v>
      </c>
      <c r="H140">
        <v>434.24000000000007</v>
      </c>
      <c r="I140" s="39">
        <v>552.87932981965184</v>
      </c>
      <c r="J140" s="39">
        <v>20</v>
      </c>
      <c r="K140" s="39">
        <v>0</v>
      </c>
      <c r="L140" s="39">
        <v>0</v>
      </c>
      <c r="M140" s="39">
        <v>572.87932981965184</v>
      </c>
    </row>
    <row r="141" spans="1:13" x14ac:dyDescent="0.25">
      <c r="A141" s="7" t="s">
        <v>132</v>
      </c>
      <c r="B141" s="34">
        <f>944+8</f>
        <v>952</v>
      </c>
      <c r="C141" s="34">
        <v>64</v>
      </c>
      <c r="D141" s="34"/>
      <c r="E141">
        <v>1090.2100000000003</v>
      </c>
      <c r="F141">
        <v>64</v>
      </c>
      <c r="G141">
        <v>0</v>
      </c>
      <c r="H141">
        <v>1154.2100000000003</v>
      </c>
      <c r="I141" s="39">
        <v>1458.6895753459428</v>
      </c>
      <c r="J141" s="39">
        <v>68</v>
      </c>
      <c r="K141" s="39">
        <v>0</v>
      </c>
      <c r="L141" s="39">
        <v>0</v>
      </c>
      <c r="M141" s="39">
        <v>1526.6895753459428</v>
      </c>
    </row>
    <row r="142" spans="1:13" x14ac:dyDescent="0.25">
      <c r="A142" s="7" t="s">
        <v>133</v>
      </c>
      <c r="B142" s="34">
        <v>1032</v>
      </c>
      <c r="C142" s="34">
        <v>104</v>
      </c>
      <c r="D142" s="34"/>
      <c r="E142">
        <v>735.68000000000006</v>
      </c>
      <c r="F142">
        <v>117</v>
      </c>
      <c r="G142">
        <v>0</v>
      </c>
      <c r="H142">
        <v>852.68000000000006</v>
      </c>
      <c r="I142" s="39">
        <v>929.10950895965379</v>
      </c>
      <c r="J142" s="39">
        <v>122</v>
      </c>
      <c r="K142" s="39">
        <v>0</v>
      </c>
      <c r="L142" s="39">
        <v>0</v>
      </c>
      <c r="M142" s="39">
        <v>1051.1095089596538</v>
      </c>
    </row>
    <row r="143" spans="1:13" x14ac:dyDescent="0.25">
      <c r="A143" s="7" t="s">
        <v>134</v>
      </c>
      <c r="B143" s="34">
        <v>16</v>
      </c>
      <c r="C143" s="34"/>
      <c r="D143" s="34"/>
      <c r="E143">
        <v>10.890000000000002</v>
      </c>
      <c r="F143">
        <v>0</v>
      </c>
      <c r="G143">
        <v>0</v>
      </c>
      <c r="H143">
        <v>10.890000000000002</v>
      </c>
      <c r="I143" s="39">
        <v>13.890956163799883</v>
      </c>
      <c r="J143" s="39">
        <v>0</v>
      </c>
      <c r="K143" s="39">
        <v>0</v>
      </c>
      <c r="L143" s="39">
        <v>0</v>
      </c>
      <c r="M143" s="39">
        <v>13.890956163799883</v>
      </c>
    </row>
    <row r="144" spans="1:13" x14ac:dyDescent="0.25">
      <c r="A144" s="7" t="s">
        <v>135</v>
      </c>
      <c r="B144" s="34">
        <v>32</v>
      </c>
      <c r="C144" s="34">
        <v>8</v>
      </c>
      <c r="D144" s="34"/>
      <c r="E144">
        <v>2.4200000000000004</v>
      </c>
      <c r="F144">
        <v>0</v>
      </c>
      <c r="G144">
        <v>0</v>
      </c>
      <c r="H144">
        <v>2.4200000000000004</v>
      </c>
      <c r="I144" s="39">
        <v>2.4200000000000004</v>
      </c>
      <c r="J144" s="39">
        <v>0</v>
      </c>
      <c r="K144" s="39">
        <v>0</v>
      </c>
      <c r="L144" s="39">
        <v>0</v>
      </c>
      <c r="M144" s="39">
        <v>2.4200000000000004</v>
      </c>
    </row>
    <row r="145" spans="1:13" x14ac:dyDescent="0.25">
      <c r="A145" s="7" t="s">
        <v>136</v>
      </c>
      <c r="B145" s="34">
        <v>400</v>
      </c>
      <c r="C145" s="34">
        <v>20</v>
      </c>
      <c r="D145" s="34"/>
      <c r="E145">
        <v>491.26000000000005</v>
      </c>
      <c r="F145">
        <v>5</v>
      </c>
      <c r="G145">
        <v>0</v>
      </c>
      <c r="H145">
        <v>496.26000000000005</v>
      </c>
      <c r="I145" s="39">
        <v>656.25352306259038</v>
      </c>
      <c r="J145" s="39">
        <v>6</v>
      </c>
      <c r="K145" s="39">
        <v>0</v>
      </c>
      <c r="L145" s="39">
        <v>0</v>
      </c>
      <c r="M145" s="39">
        <v>662.25352306259038</v>
      </c>
    </row>
    <row r="146" spans="1:13" x14ac:dyDescent="0.25">
      <c r="A146" s="7" t="s">
        <v>137</v>
      </c>
      <c r="B146" s="34">
        <v>125</v>
      </c>
      <c r="C146" s="34">
        <v>20</v>
      </c>
      <c r="D146" s="34"/>
      <c r="E146">
        <v>114.95000000000002</v>
      </c>
      <c r="F146">
        <v>0</v>
      </c>
      <c r="G146">
        <v>0</v>
      </c>
      <c r="H146">
        <v>114.95000000000002</v>
      </c>
      <c r="I146" s="39">
        <v>140.43196741004374</v>
      </c>
      <c r="J146" s="39">
        <v>0</v>
      </c>
      <c r="K146" s="39">
        <v>0</v>
      </c>
      <c r="L146" s="39">
        <v>0</v>
      </c>
      <c r="M146" s="39">
        <v>140.43196741004374</v>
      </c>
    </row>
    <row r="147" spans="1:13" x14ac:dyDescent="0.25">
      <c r="A147" s="7" t="s">
        <v>138</v>
      </c>
      <c r="B147" s="34">
        <v>64</v>
      </c>
      <c r="C147" s="34"/>
      <c r="D147" s="34"/>
      <c r="E147">
        <v>62.920000000000009</v>
      </c>
      <c r="F147">
        <v>0</v>
      </c>
      <c r="G147">
        <v>0</v>
      </c>
      <c r="H147">
        <v>62.920000000000009</v>
      </c>
      <c r="I147" s="39">
        <v>75.390215108521488</v>
      </c>
      <c r="J147" s="39">
        <v>0</v>
      </c>
      <c r="K147" s="39">
        <v>0</v>
      </c>
      <c r="L147" s="39">
        <v>0</v>
      </c>
      <c r="M147" s="39">
        <v>75.390215108521488</v>
      </c>
    </row>
    <row r="148" spans="1:13" x14ac:dyDescent="0.25">
      <c r="A148" s="7" t="s">
        <v>139</v>
      </c>
      <c r="B148" s="34">
        <f>832-16+352+240</f>
        <v>1408</v>
      </c>
      <c r="C148" s="34">
        <v>264</v>
      </c>
      <c r="D148" s="34"/>
      <c r="E148">
        <v>1366.0900000000001</v>
      </c>
      <c r="F148">
        <v>239</v>
      </c>
      <c r="G148">
        <v>0</v>
      </c>
      <c r="H148">
        <v>1605.0900000000001</v>
      </c>
      <c r="I148" s="39">
        <v>1704.269036695805</v>
      </c>
      <c r="J148" s="39">
        <v>246</v>
      </c>
      <c r="K148" s="39">
        <v>0</v>
      </c>
      <c r="L148" s="39">
        <v>0</v>
      </c>
      <c r="M148" s="39">
        <v>1950.269036695805</v>
      </c>
    </row>
    <row r="149" spans="1:13" x14ac:dyDescent="0.25">
      <c r="A149" s="7" t="s">
        <v>140</v>
      </c>
      <c r="B149" s="34">
        <v>320</v>
      </c>
      <c r="C149" s="34">
        <v>68</v>
      </c>
      <c r="D149" s="34"/>
      <c r="E149">
        <v>191.18000000000004</v>
      </c>
      <c r="F149">
        <v>51</v>
      </c>
      <c r="G149">
        <v>0</v>
      </c>
      <c r="H149">
        <v>242.18000000000004</v>
      </c>
      <c r="I149" s="39">
        <v>243.65799724650751</v>
      </c>
      <c r="J149" s="39">
        <v>54</v>
      </c>
      <c r="K149" s="39">
        <v>0</v>
      </c>
      <c r="L149" s="39">
        <v>0</v>
      </c>
      <c r="M149" s="39">
        <v>297.65799724650753</v>
      </c>
    </row>
    <row r="150" spans="1:13" x14ac:dyDescent="0.25">
      <c r="A150" s="7" t="s">
        <v>141</v>
      </c>
      <c r="B150" s="34">
        <v>480</v>
      </c>
      <c r="C150" s="34">
        <v>32</v>
      </c>
      <c r="D150" s="34"/>
      <c r="E150">
        <v>137.94000000000003</v>
      </c>
      <c r="F150">
        <v>16</v>
      </c>
      <c r="G150">
        <v>0</v>
      </c>
      <c r="H150">
        <v>153.94000000000003</v>
      </c>
      <c r="I150" s="39">
        <v>201.43405866003735</v>
      </c>
      <c r="J150" s="39">
        <v>18</v>
      </c>
      <c r="K150" s="39">
        <v>0</v>
      </c>
      <c r="L150" s="39">
        <v>0</v>
      </c>
      <c r="M150" s="39">
        <v>219.43405866003735</v>
      </c>
    </row>
    <row r="151" spans="1:13" x14ac:dyDescent="0.25">
      <c r="A151" s="7" t="s">
        <v>142</v>
      </c>
      <c r="B151" s="34">
        <v>256</v>
      </c>
      <c r="C151" s="34">
        <v>32</v>
      </c>
      <c r="D151" s="34"/>
      <c r="E151">
        <v>272.25000000000006</v>
      </c>
      <c r="F151">
        <v>29</v>
      </c>
      <c r="G151">
        <v>0</v>
      </c>
      <c r="H151">
        <v>301.25000000000006</v>
      </c>
      <c r="I151" s="39">
        <v>300.76645248254636</v>
      </c>
      <c r="J151" s="39">
        <v>30</v>
      </c>
      <c r="K151" s="39">
        <v>0</v>
      </c>
      <c r="L151" s="39">
        <v>0</v>
      </c>
      <c r="M151" s="39">
        <v>330.76645248254636</v>
      </c>
    </row>
    <row r="152" spans="1:13" x14ac:dyDescent="0.25">
      <c r="A152" s="7" t="s">
        <v>143</v>
      </c>
      <c r="B152" s="34">
        <v>640</v>
      </c>
      <c r="C152" s="34">
        <v>56</v>
      </c>
      <c r="D152" s="34"/>
      <c r="E152">
        <v>654.61000000000013</v>
      </c>
      <c r="F152">
        <v>51</v>
      </c>
      <c r="G152">
        <v>0</v>
      </c>
      <c r="H152">
        <v>705.61000000000013</v>
      </c>
      <c r="I152" s="39">
        <v>1036.4176028812924</v>
      </c>
      <c r="J152" s="39">
        <v>54</v>
      </c>
      <c r="K152" s="39">
        <v>0</v>
      </c>
      <c r="L152" s="39">
        <v>0</v>
      </c>
      <c r="M152" s="39">
        <v>1090.4176028812924</v>
      </c>
    </row>
    <row r="153" spans="1:13" x14ac:dyDescent="0.25">
      <c r="A153" s="7" t="s">
        <v>144</v>
      </c>
      <c r="B153" s="34">
        <v>112</v>
      </c>
      <c r="C153" s="34">
        <v>4</v>
      </c>
      <c r="D153" s="34"/>
      <c r="E153">
        <v>52.030000000000008</v>
      </c>
      <c r="F153">
        <v>1</v>
      </c>
      <c r="G153">
        <v>0</v>
      </c>
      <c r="H153">
        <v>53.030000000000008</v>
      </c>
      <c r="I153" s="39">
        <v>80.153653916571571</v>
      </c>
      <c r="J153" s="39">
        <v>2</v>
      </c>
      <c r="K153" s="39">
        <v>0</v>
      </c>
      <c r="L153" s="39">
        <v>0</v>
      </c>
      <c r="M153" s="39">
        <v>82.153653916571571</v>
      </c>
    </row>
    <row r="154" spans="1:13" x14ac:dyDescent="0.25">
      <c r="A154" s="7" t="s">
        <v>145</v>
      </c>
      <c r="B154" s="34">
        <v>1520</v>
      </c>
      <c r="C154" s="34"/>
      <c r="D154" s="34">
        <v>554</v>
      </c>
      <c r="E154">
        <v>1551.2200000000003</v>
      </c>
      <c r="F154">
        <v>0</v>
      </c>
      <c r="G154">
        <v>479.30000000000007</v>
      </c>
      <c r="H154">
        <v>2030.5200000000004</v>
      </c>
      <c r="I154" s="39">
        <v>1917.2222044096932</v>
      </c>
      <c r="J154" s="39">
        <v>0</v>
      </c>
      <c r="K154" s="39">
        <v>592.38831537342605</v>
      </c>
      <c r="L154" s="39">
        <v>0</v>
      </c>
      <c r="M154" s="39">
        <v>2509.6105197831193</v>
      </c>
    </row>
    <row r="155" spans="1:13" x14ac:dyDescent="0.25">
      <c r="A155" s="7" t="s">
        <v>146</v>
      </c>
      <c r="B155" s="34">
        <v>560</v>
      </c>
      <c r="C155" s="34">
        <v>36</v>
      </c>
      <c r="D155" s="34"/>
      <c r="E155">
        <v>594.11000000000013</v>
      </c>
      <c r="F155">
        <v>29</v>
      </c>
      <c r="G155">
        <v>0</v>
      </c>
      <c r="H155">
        <v>623.11000000000013</v>
      </c>
      <c r="I155" s="39">
        <v>763.76661965864821</v>
      </c>
      <c r="J155" s="39">
        <v>30</v>
      </c>
      <c r="K155" s="39">
        <v>0</v>
      </c>
      <c r="L155" s="39">
        <v>0</v>
      </c>
      <c r="M155" s="39">
        <v>793.76661965864821</v>
      </c>
    </row>
    <row r="156" spans="1:13" x14ac:dyDescent="0.25">
      <c r="A156" s="7" t="s">
        <v>147</v>
      </c>
      <c r="B156" s="34">
        <f>1024+144</f>
        <v>1168</v>
      </c>
      <c r="C156" s="34">
        <v>80</v>
      </c>
      <c r="D156" s="34"/>
      <c r="E156">
        <v>1271.7100000000003</v>
      </c>
      <c r="F156">
        <v>69</v>
      </c>
      <c r="G156">
        <v>0</v>
      </c>
      <c r="H156">
        <v>1340.7100000000003</v>
      </c>
      <c r="I156" s="39">
        <v>1317.8416740560519</v>
      </c>
      <c r="J156" s="39">
        <v>70</v>
      </c>
      <c r="K156" s="39">
        <v>0</v>
      </c>
      <c r="L156" s="39">
        <v>0</v>
      </c>
      <c r="M156" s="39">
        <v>1387.8416740560519</v>
      </c>
    </row>
    <row r="157" spans="1:13" x14ac:dyDescent="0.25">
      <c r="A157" s="7" t="s">
        <v>148</v>
      </c>
      <c r="B157" s="34"/>
      <c r="C157" s="34"/>
      <c r="D157" s="34"/>
      <c r="E157">
        <v>0</v>
      </c>
      <c r="F157">
        <v>0</v>
      </c>
      <c r="G157">
        <v>0</v>
      </c>
      <c r="H157">
        <v>0</v>
      </c>
      <c r="I157" s="39">
        <v>0</v>
      </c>
      <c r="J157" s="39">
        <v>0</v>
      </c>
      <c r="K157" s="39">
        <v>0</v>
      </c>
      <c r="L157" s="39">
        <v>0</v>
      </c>
      <c r="M157" s="39">
        <v>0</v>
      </c>
    </row>
    <row r="158" spans="1:13" x14ac:dyDescent="0.25">
      <c r="A158" s="7" t="s">
        <v>149</v>
      </c>
      <c r="B158" s="34">
        <f>1315+2024</f>
        <v>3339</v>
      </c>
      <c r="C158" s="34"/>
      <c r="D158" s="34">
        <f>2267+523</f>
        <v>2790</v>
      </c>
      <c r="E158">
        <v>3962.7500000000005</v>
      </c>
      <c r="F158">
        <v>0</v>
      </c>
      <c r="G158">
        <v>1116.7200000000003</v>
      </c>
      <c r="H158">
        <v>5079.4700000000012</v>
      </c>
      <c r="I158" s="39">
        <v>5341.545032042869</v>
      </c>
      <c r="J158" s="39">
        <v>0</v>
      </c>
      <c r="K158" s="39">
        <v>1505.270372388597</v>
      </c>
      <c r="L158" s="39">
        <v>0</v>
      </c>
      <c r="M158" s="39">
        <v>6846.815404431466</v>
      </c>
    </row>
    <row r="159" spans="1:13" x14ac:dyDescent="0.25">
      <c r="A159" s="7" t="s">
        <v>150</v>
      </c>
      <c r="B159" s="34"/>
      <c r="C159" s="34"/>
      <c r="D159" s="34"/>
      <c r="E159">
        <v>0</v>
      </c>
      <c r="F159">
        <v>0</v>
      </c>
      <c r="G159">
        <v>0</v>
      </c>
      <c r="H159">
        <v>0</v>
      </c>
      <c r="I159" s="39">
        <v>0</v>
      </c>
      <c r="J159" s="39">
        <v>0</v>
      </c>
      <c r="K159" s="39">
        <v>0</v>
      </c>
      <c r="L159" s="39">
        <v>0</v>
      </c>
      <c r="M159" s="39">
        <v>0</v>
      </c>
    </row>
    <row r="160" spans="1:13" x14ac:dyDescent="0.25">
      <c r="A160" s="7" t="s">
        <v>151</v>
      </c>
      <c r="B160" s="34">
        <v>784</v>
      </c>
      <c r="C160" s="34">
        <v>144</v>
      </c>
      <c r="D160" s="34"/>
      <c r="E160">
        <v>694.54000000000008</v>
      </c>
      <c r="F160">
        <v>85</v>
      </c>
      <c r="G160">
        <v>0</v>
      </c>
      <c r="H160">
        <v>779.54000000000008</v>
      </c>
      <c r="I160" s="39">
        <v>933.09320704860716</v>
      </c>
      <c r="J160" s="39">
        <v>88</v>
      </c>
      <c r="K160" s="39">
        <v>0</v>
      </c>
      <c r="L160" s="39">
        <v>0</v>
      </c>
      <c r="M160" s="39">
        <v>1021.0932070486072</v>
      </c>
    </row>
    <row r="161" spans="1:13" x14ac:dyDescent="0.25">
      <c r="A161" s="7" t="s">
        <v>152</v>
      </c>
      <c r="B161" s="34">
        <v>176</v>
      </c>
      <c r="C161" s="34">
        <v>4</v>
      </c>
      <c r="D161" s="34"/>
      <c r="E161">
        <v>135.52000000000001</v>
      </c>
      <c r="F161">
        <v>1</v>
      </c>
      <c r="G161">
        <v>0</v>
      </c>
      <c r="H161">
        <v>136.52000000000001</v>
      </c>
      <c r="I161" s="39">
        <v>164.58845097452593</v>
      </c>
      <c r="J161" s="39">
        <v>2</v>
      </c>
      <c r="K161" s="39">
        <v>0</v>
      </c>
      <c r="L161" s="39">
        <v>0</v>
      </c>
      <c r="M161" s="39">
        <v>166.58845097452593</v>
      </c>
    </row>
    <row r="162" spans="1:13" x14ac:dyDescent="0.25">
      <c r="A162" s="7" t="s">
        <v>153</v>
      </c>
      <c r="B162" s="34">
        <v>160</v>
      </c>
      <c r="C162" s="34">
        <v>16</v>
      </c>
      <c r="D162" s="34"/>
      <c r="E162">
        <v>243.21000000000004</v>
      </c>
      <c r="F162">
        <v>13</v>
      </c>
      <c r="G162">
        <v>0</v>
      </c>
      <c r="H162">
        <v>256.21000000000004</v>
      </c>
      <c r="I162" s="39">
        <v>313.32864254865672</v>
      </c>
      <c r="J162" s="39">
        <v>14</v>
      </c>
      <c r="K162" s="39">
        <v>0</v>
      </c>
      <c r="L162" s="39">
        <v>0</v>
      </c>
      <c r="M162" s="39">
        <v>327.32864254865672</v>
      </c>
    </row>
    <row r="163" spans="1:13" x14ac:dyDescent="0.25">
      <c r="A163" s="7" t="s">
        <v>154</v>
      </c>
      <c r="B163" s="34">
        <f>7298+450</f>
        <v>7748</v>
      </c>
      <c r="C163" s="34"/>
      <c r="D163" s="34">
        <v>2323</v>
      </c>
      <c r="E163">
        <v>5643.4400000000005</v>
      </c>
      <c r="F163">
        <v>0</v>
      </c>
      <c r="G163">
        <v>1209.1600000000003</v>
      </c>
      <c r="H163">
        <v>6852.6</v>
      </c>
      <c r="I163" s="39">
        <v>7268.6151934454683</v>
      </c>
      <c r="J163" s="39">
        <v>0</v>
      </c>
      <c r="K163" s="39">
        <v>1557.3690421633835</v>
      </c>
      <c r="L163" s="39">
        <v>0</v>
      </c>
      <c r="M163" s="39">
        <v>8825.984235608852</v>
      </c>
    </row>
    <row r="164" spans="1:13" x14ac:dyDescent="0.25">
      <c r="A164" s="7" t="s">
        <v>155</v>
      </c>
      <c r="B164" s="34">
        <v>118</v>
      </c>
      <c r="C164" s="34"/>
      <c r="D164" s="34"/>
      <c r="E164">
        <v>285.56000000000006</v>
      </c>
      <c r="F164">
        <v>0</v>
      </c>
      <c r="G164">
        <v>0</v>
      </c>
      <c r="H164">
        <v>285.56000000000006</v>
      </c>
      <c r="I164" s="39">
        <v>504.28307968839209</v>
      </c>
      <c r="J164" s="39">
        <v>0</v>
      </c>
      <c r="K164" s="39">
        <v>0</v>
      </c>
      <c r="L164" s="39">
        <v>0</v>
      </c>
      <c r="M164" s="39">
        <v>504.28307968839209</v>
      </c>
    </row>
    <row r="165" spans="1:13" x14ac:dyDescent="0.25">
      <c r="A165" s="7" t="s">
        <v>156</v>
      </c>
      <c r="B165" s="34">
        <f>112+128</f>
        <v>240</v>
      </c>
      <c r="C165" s="34">
        <v>40</v>
      </c>
      <c r="D165" s="34"/>
      <c r="E165">
        <v>294.03000000000003</v>
      </c>
      <c r="F165">
        <v>40</v>
      </c>
      <c r="G165">
        <v>0</v>
      </c>
      <c r="H165">
        <v>334.03000000000003</v>
      </c>
      <c r="I165" s="39">
        <v>443.31473061694072</v>
      </c>
      <c r="J165" s="39">
        <v>44</v>
      </c>
      <c r="K165" s="39">
        <v>0</v>
      </c>
      <c r="L165" s="39">
        <v>0</v>
      </c>
      <c r="M165" s="39">
        <v>487.31473061694072</v>
      </c>
    </row>
    <row r="166" spans="1:13" x14ac:dyDescent="0.25">
      <c r="A166" s="14" t="s">
        <v>157</v>
      </c>
      <c r="B166" s="34">
        <v>288</v>
      </c>
      <c r="C166" s="34">
        <v>24</v>
      </c>
      <c r="D166" s="34"/>
      <c r="E166">
        <v>335.17000000000007</v>
      </c>
      <c r="F166">
        <v>18</v>
      </c>
      <c r="G166">
        <v>0</v>
      </c>
      <c r="H166">
        <v>353.17000000000007</v>
      </c>
      <c r="I166" s="39">
        <v>360.27485644644077</v>
      </c>
      <c r="J166" s="39">
        <v>20</v>
      </c>
      <c r="K166" s="39">
        <v>0</v>
      </c>
      <c r="L166" s="39">
        <v>0</v>
      </c>
      <c r="M166" s="39">
        <v>380.27485644644077</v>
      </c>
    </row>
    <row r="167" spans="1:13" x14ac:dyDescent="0.25">
      <c r="A167" s="9" t="s">
        <v>158</v>
      </c>
      <c r="B167" s="34">
        <v>2860</v>
      </c>
      <c r="C167" s="34"/>
      <c r="D167" s="34">
        <f>467+5024</f>
        <v>5491</v>
      </c>
      <c r="E167">
        <v>3092.7600000000007</v>
      </c>
      <c r="F167">
        <v>0</v>
      </c>
      <c r="G167">
        <v>5528.06</v>
      </c>
      <c r="H167">
        <v>8620.8200000000015</v>
      </c>
      <c r="I167" s="39">
        <v>4087.1738129292439</v>
      </c>
      <c r="J167" s="39">
        <v>0</v>
      </c>
      <c r="K167" s="39">
        <v>7305.4947905112685</v>
      </c>
      <c r="L167" s="39">
        <v>11392.668603440512</v>
      </c>
      <c r="M167" s="39">
        <v>11392.668603440512</v>
      </c>
    </row>
    <row r="168" spans="1:13" x14ac:dyDescent="0.25">
      <c r="A168" s="7" t="s">
        <v>159</v>
      </c>
      <c r="B168" s="34">
        <v>356</v>
      </c>
      <c r="C168" s="34">
        <v>40</v>
      </c>
      <c r="D168" s="34"/>
      <c r="E168">
        <v>539.66000000000008</v>
      </c>
      <c r="F168">
        <v>24</v>
      </c>
      <c r="G168">
        <v>0</v>
      </c>
      <c r="H168">
        <v>563.66000000000008</v>
      </c>
      <c r="I168" s="39">
        <v>1051.7357522472189</v>
      </c>
      <c r="J168" s="39">
        <v>28</v>
      </c>
      <c r="K168" s="39">
        <v>0</v>
      </c>
      <c r="L168" s="39">
        <v>0</v>
      </c>
      <c r="M168" s="39">
        <v>1079.7357522472189</v>
      </c>
    </row>
    <row r="169" spans="1:13" x14ac:dyDescent="0.25">
      <c r="A169" s="7" t="s">
        <v>160</v>
      </c>
      <c r="B169" s="34">
        <f>312+112</f>
        <v>424</v>
      </c>
      <c r="C169" s="34">
        <v>52</v>
      </c>
      <c r="D169" s="34"/>
      <c r="E169">
        <v>451.3300000000001</v>
      </c>
      <c r="F169">
        <v>17</v>
      </c>
      <c r="G169">
        <v>0</v>
      </c>
      <c r="H169">
        <v>468.3300000000001</v>
      </c>
      <c r="I169" s="39">
        <v>451.3300000000001</v>
      </c>
      <c r="J169" s="39">
        <v>18</v>
      </c>
      <c r="K169" s="39">
        <v>0</v>
      </c>
      <c r="L169" s="39">
        <v>0</v>
      </c>
      <c r="M169" s="39">
        <v>469.3300000000001</v>
      </c>
    </row>
    <row r="170" spans="1:13" x14ac:dyDescent="0.25">
      <c r="A170" s="14" t="s">
        <v>161</v>
      </c>
      <c r="B170" s="34">
        <v>448</v>
      </c>
      <c r="C170" s="34">
        <v>32</v>
      </c>
      <c r="D170" s="34"/>
      <c r="E170">
        <v>419.87000000000006</v>
      </c>
      <c r="F170">
        <v>31</v>
      </c>
      <c r="G170">
        <v>0</v>
      </c>
      <c r="H170">
        <v>450.87000000000006</v>
      </c>
      <c r="I170" s="39">
        <v>497.178973693236</v>
      </c>
      <c r="J170" s="39">
        <v>32</v>
      </c>
      <c r="K170" s="39">
        <v>0</v>
      </c>
      <c r="L170" s="39">
        <v>0</v>
      </c>
      <c r="M170" s="39">
        <v>529.178973693236</v>
      </c>
    </row>
    <row r="171" spans="1:13" x14ac:dyDescent="0.25">
      <c r="A171" s="7" t="s">
        <v>162</v>
      </c>
      <c r="B171" s="34">
        <v>944</v>
      </c>
      <c r="C171" s="34">
        <v>24</v>
      </c>
      <c r="D171" s="34"/>
      <c r="E171">
        <v>1125.3000000000002</v>
      </c>
      <c r="F171">
        <v>24</v>
      </c>
      <c r="G171">
        <v>0</v>
      </c>
      <c r="H171">
        <v>1149.3000000000002</v>
      </c>
      <c r="I171" s="39">
        <v>1328.7104641969888</v>
      </c>
      <c r="J171" s="39">
        <v>26</v>
      </c>
      <c r="K171" s="39">
        <v>0</v>
      </c>
      <c r="L171" s="39">
        <v>0</v>
      </c>
      <c r="M171" s="39">
        <v>1354.7104641969888</v>
      </c>
    </row>
    <row r="172" spans="1:13" x14ac:dyDescent="0.25">
      <c r="A172" s="8" t="s">
        <v>163</v>
      </c>
      <c r="B172" s="34">
        <v>1539</v>
      </c>
      <c r="C172" s="34"/>
      <c r="D172" s="34">
        <v>366</v>
      </c>
      <c r="E172">
        <v>1350.3600000000001</v>
      </c>
      <c r="F172">
        <v>0</v>
      </c>
      <c r="G172">
        <v>251.68000000000004</v>
      </c>
      <c r="H172">
        <v>1602.0400000000002</v>
      </c>
      <c r="I172" s="39">
        <v>1732.485910894743</v>
      </c>
      <c r="J172" s="39">
        <v>0</v>
      </c>
      <c r="K172" s="39">
        <v>322.90059988002383</v>
      </c>
      <c r="L172" s="39">
        <v>0</v>
      </c>
      <c r="M172" s="39">
        <v>2055.386510774767</v>
      </c>
    </row>
    <row r="173" spans="1:13" x14ac:dyDescent="0.25">
      <c r="A173" s="8" t="s">
        <v>164</v>
      </c>
      <c r="B173" s="34">
        <v>232</v>
      </c>
      <c r="C173" s="34">
        <v>24</v>
      </c>
      <c r="D173" s="34"/>
      <c r="E173">
        <v>35.090000000000003</v>
      </c>
      <c r="F173">
        <v>0</v>
      </c>
      <c r="G173">
        <v>0</v>
      </c>
      <c r="H173">
        <v>35.090000000000003</v>
      </c>
      <c r="I173" s="39">
        <v>35.090000000000003</v>
      </c>
      <c r="J173" s="39">
        <v>0</v>
      </c>
      <c r="K173" s="39">
        <v>0</v>
      </c>
      <c r="L173" s="39">
        <v>0</v>
      </c>
      <c r="M173" s="39">
        <v>35.090000000000003</v>
      </c>
    </row>
    <row r="174" spans="1:13" x14ac:dyDescent="0.25">
      <c r="A174" s="8" t="s">
        <v>165</v>
      </c>
      <c r="B174" s="34"/>
      <c r="C174" s="34"/>
      <c r="D174" s="34"/>
      <c r="F174">
        <v>4</v>
      </c>
      <c r="I174" s="39"/>
      <c r="J174" s="39"/>
      <c r="K174" s="39"/>
      <c r="L174" s="39"/>
      <c r="M174" s="39"/>
    </row>
    <row r="175" spans="1:13" x14ac:dyDescent="0.25">
      <c r="A175" s="7" t="s">
        <v>166</v>
      </c>
      <c r="B175" s="34">
        <v>504</v>
      </c>
      <c r="C175" s="34">
        <v>24</v>
      </c>
      <c r="D175" s="34"/>
      <c r="E175">
        <v>341.22</v>
      </c>
      <c r="F175">
        <v>4</v>
      </c>
      <c r="G175">
        <v>0</v>
      </c>
      <c r="H175">
        <v>345.22</v>
      </c>
      <c r="I175" s="39">
        <v>344.71170753387884</v>
      </c>
      <c r="J175" s="39">
        <v>6</v>
      </c>
      <c r="K175" s="39">
        <v>0</v>
      </c>
      <c r="L175" s="39">
        <v>0</v>
      </c>
      <c r="M175" s="39">
        <v>350.71170753387884</v>
      </c>
    </row>
    <row r="176" spans="1:13" x14ac:dyDescent="0.25">
      <c r="A176" s="7" t="s">
        <v>167</v>
      </c>
      <c r="B176" s="34">
        <v>256</v>
      </c>
      <c r="C176" s="34">
        <v>144</v>
      </c>
      <c r="D176" s="34"/>
      <c r="E176">
        <v>279.51000000000005</v>
      </c>
      <c r="F176">
        <v>101</v>
      </c>
      <c r="G176">
        <v>0</v>
      </c>
      <c r="H176">
        <v>380.51000000000005</v>
      </c>
      <c r="I176" s="39">
        <v>335.06279723995317</v>
      </c>
      <c r="J176" s="39">
        <v>104</v>
      </c>
      <c r="K176" s="39">
        <v>0</v>
      </c>
      <c r="L176" s="39">
        <v>0</v>
      </c>
      <c r="M176" s="39">
        <v>439.06279723995317</v>
      </c>
    </row>
    <row r="177" spans="1:13" x14ac:dyDescent="0.25">
      <c r="A177" s="7" t="s">
        <v>168</v>
      </c>
      <c r="B177" s="34">
        <v>432</v>
      </c>
      <c r="C177" s="34">
        <v>32</v>
      </c>
      <c r="D177" s="34"/>
      <c r="E177">
        <v>549.34</v>
      </c>
      <c r="F177">
        <v>10</v>
      </c>
      <c r="G177">
        <v>0</v>
      </c>
      <c r="H177">
        <v>559.34</v>
      </c>
      <c r="I177" s="39">
        <v>660.95669839138759</v>
      </c>
      <c r="J177" s="39">
        <v>12</v>
      </c>
      <c r="K177" s="39">
        <v>0</v>
      </c>
      <c r="L177" s="39">
        <v>0</v>
      </c>
      <c r="M177" s="39">
        <v>672.95669839138759</v>
      </c>
    </row>
    <row r="178" spans="1:13" x14ac:dyDescent="0.25">
      <c r="A178" s="7" t="s">
        <v>169</v>
      </c>
      <c r="B178" s="34">
        <v>16</v>
      </c>
      <c r="C178" s="34"/>
      <c r="D178" s="34"/>
      <c r="E178">
        <v>15.730000000000002</v>
      </c>
      <c r="F178">
        <v>0</v>
      </c>
      <c r="G178">
        <v>0</v>
      </c>
      <c r="H178">
        <v>15.730000000000002</v>
      </c>
      <c r="I178" s="39">
        <v>20.889321149732133</v>
      </c>
      <c r="J178" s="39">
        <v>0</v>
      </c>
      <c r="K178" s="39">
        <v>0</v>
      </c>
      <c r="L178" s="39">
        <v>0</v>
      </c>
      <c r="M178" s="39">
        <v>20.889321149732133</v>
      </c>
    </row>
    <row r="179" spans="1:13" x14ac:dyDescent="0.25">
      <c r="A179" s="7" t="s">
        <v>170</v>
      </c>
      <c r="B179" s="35">
        <v>300</v>
      </c>
      <c r="C179" s="35">
        <v>20</v>
      </c>
      <c r="D179" s="34"/>
      <c r="E179">
        <v>0</v>
      </c>
      <c r="F179">
        <v>0</v>
      </c>
      <c r="G179">
        <v>0</v>
      </c>
      <c r="H179">
        <v>0</v>
      </c>
      <c r="I179" s="39">
        <v>0</v>
      </c>
      <c r="J179" s="39">
        <v>0</v>
      </c>
      <c r="K179" s="39">
        <v>0</v>
      </c>
      <c r="L179" s="39">
        <v>0</v>
      </c>
      <c r="M179" s="39">
        <v>0</v>
      </c>
    </row>
    <row r="180" spans="1:13" x14ac:dyDescent="0.25">
      <c r="A180" s="7" t="s">
        <v>171</v>
      </c>
      <c r="B180" s="34">
        <v>376</v>
      </c>
      <c r="C180" s="34">
        <v>56</v>
      </c>
      <c r="D180" s="34"/>
      <c r="E180">
        <v>556.60000000000014</v>
      </c>
      <c r="F180">
        <v>34</v>
      </c>
      <c r="G180">
        <v>0</v>
      </c>
      <c r="H180">
        <v>590.60000000000014</v>
      </c>
      <c r="I180" s="39">
        <v>708.57137211363579</v>
      </c>
      <c r="J180" s="39">
        <v>36</v>
      </c>
      <c r="K180" s="39">
        <v>0</v>
      </c>
      <c r="L180" s="39">
        <v>0</v>
      </c>
      <c r="M180" s="39">
        <v>744.57137211363579</v>
      </c>
    </row>
    <row r="181" spans="1:13" x14ac:dyDescent="0.25">
      <c r="A181" s="7" t="s">
        <v>172</v>
      </c>
      <c r="B181" s="34">
        <v>1162</v>
      </c>
      <c r="C181" s="34"/>
      <c r="D181" s="34">
        <v>583</v>
      </c>
      <c r="E181">
        <v>2314.7300000000005</v>
      </c>
      <c r="F181">
        <v>0</v>
      </c>
      <c r="G181">
        <v>386.13000000000005</v>
      </c>
      <c r="H181">
        <v>2700.8600000000006</v>
      </c>
      <c r="I181" s="39">
        <v>3295.0272891175782</v>
      </c>
      <c r="J181" s="39">
        <v>0</v>
      </c>
      <c r="K181" s="39">
        <v>549.65757870117488</v>
      </c>
      <c r="L181" s="39">
        <v>0</v>
      </c>
      <c r="M181" s="39">
        <v>3844.684867818753</v>
      </c>
    </row>
    <row r="182" spans="1:13" x14ac:dyDescent="0.25">
      <c r="A182" s="8" t="s">
        <v>173</v>
      </c>
      <c r="B182" s="34">
        <f>800+600</f>
        <v>1400</v>
      </c>
      <c r="C182" s="34"/>
      <c r="D182" s="34">
        <v>821</v>
      </c>
      <c r="E182">
        <v>1499.1900000000003</v>
      </c>
      <c r="F182">
        <v>0</v>
      </c>
      <c r="G182">
        <v>255.38000000000002</v>
      </c>
      <c r="H182">
        <v>1754.5700000000004</v>
      </c>
      <c r="I182" s="39">
        <v>2034.605166632673</v>
      </c>
      <c r="J182" s="39">
        <v>0</v>
      </c>
      <c r="K182" s="39">
        <v>346.58546778904071</v>
      </c>
      <c r="L182" s="39">
        <v>0</v>
      </c>
      <c r="M182" s="39">
        <v>2381.1906344217136</v>
      </c>
    </row>
    <row r="183" spans="1:13" x14ac:dyDescent="0.25">
      <c r="A183" s="8" t="s">
        <v>174</v>
      </c>
      <c r="B183" s="34">
        <v>1798</v>
      </c>
      <c r="C183" s="34"/>
      <c r="D183" s="34">
        <v>326</v>
      </c>
      <c r="E183">
        <v>1738.7700000000002</v>
      </c>
      <c r="F183">
        <v>0</v>
      </c>
      <c r="G183">
        <v>210.54000000000002</v>
      </c>
      <c r="H183">
        <v>1949.3100000000002</v>
      </c>
      <c r="I183" s="39">
        <v>2273.79892385828</v>
      </c>
      <c r="J183" s="39">
        <v>0</v>
      </c>
      <c r="K183" s="39">
        <v>275.32429558200465</v>
      </c>
      <c r="L183" s="39">
        <v>0</v>
      </c>
      <c r="M183" s="39">
        <v>2549.1232194402846</v>
      </c>
    </row>
    <row r="184" spans="1:13" x14ac:dyDescent="0.25">
      <c r="A184" s="9" t="s">
        <v>175</v>
      </c>
      <c r="B184" s="34">
        <v>434</v>
      </c>
      <c r="C184" s="34"/>
      <c r="D184" s="34">
        <v>420</v>
      </c>
      <c r="E184">
        <v>563.86000000000013</v>
      </c>
      <c r="F184">
        <v>0</v>
      </c>
      <c r="G184">
        <v>76.230000000000018</v>
      </c>
      <c r="H184">
        <v>640.09000000000015</v>
      </c>
      <c r="I184" s="39">
        <v>796.24051333048908</v>
      </c>
      <c r="J184" s="39">
        <v>0</v>
      </c>
      <c r="K184" s="39">
        <v>107.64624965626783</v>
      </c>
      <c r="L184" s="39">
        <v>903.88676298675693</v>
      </c>
      <c r="M184" s="39">
        <v>903.88676298675693</v>
      </c>
    </row>
    <row r="185" spans="1:13" x14ac:dyDescent="0.25">
      <c r="A185" s="7" t="s">
        <v>176</v>
      </c>
      <c r="B185" s="34">
        <v>48</v>
      </c>
      <c r="C185" s="34">
        <v>16</v>
      </c>
      <c r="D185" s="34"/>
      <c r="E185">
        <v>7.2600000000000016</v>
      </c>
      <c r="F185">
        <v>4</v>
      </c>
      <c r="G185">
        <v>0</v>
      </c>
      <c r="H185">
        <v>11.260000000000002</v>
      </c>
      <c r="I185" s="39">
        <v>7.2600000000000016</v>
      </c>
      <c r="J185" s="39">
        <v>4</v>
      </c>
      <c r="K185" s="39">
        <v>0</v>
      </c>
      <c r="L185" s="39">
        <v>0</v>
      </c>
      <c r="M185" s="39">
        <v>11.260000000000002</v>
      </c>
    </row>
    <row r="186" spans="1:13" x14ac:dyDescent="0.25">
      <c r="A186" s="7" t="s">
        <v>177</v>
      </c>
      <c r="B186" s="34">
        <v>80</v>
      </c>
      <c r="C186" s="34">
        <v>4</v>
      </c>
      <c r="D186" s="34"/>
      <c r="E186">
        <v>25.410000000000004</v>
      </c>
      <c r="F186">
        <v>1</v>
      </c>
      <c r="G186">
        <v>0</v>
      </c>
      <c r="H186">
        <v>26.410000000000004</v>
      </c>
      <c r="I186" s="39">
        <v>36.469796777520635</v>
      </c>
      <c r="J186" s="39">
        <v>2</v>
      </c>
      <c r="K186" s="39">
        <v>0</v>
      </c>
      <c r="L186" s="39">
        <v>0</v>
      </c>
      <c r="M186" s="39">
        <v>38.469796777520635</v>
      </c>
    </row>
    <row r="187" spans="1:13" x14ac:dyDescent="0.25">
      <c r="A187" s="7" t="s">
        <v>178</v>
      </c>
      <c r="B187" s="34">
        <v>416</v>
      </c>
      <c r="C187" s="34">
        <v>32</v>
      </c>
      <c r="D187" s="34"/>
      <c r="E187">
        <v>210.54000000000002</v>
      </c>
      <c r="F187">
        <v>26</v>
      </c>
      <c r="G187">
        <v>0</v>
      </c>
      <c r="H187">
        <v>236.54000000000002</v>
      </c>
      <c r="I187" s="39">
        <v>279.06690660894765</v>
      </c>
      <c r="J187" s="39">
        <v>28</v>
      </c>
      <c r="K187" s="39">
        <v>0</v>
      </c>
      <c r="L187" s="39">
        <v>0</v>
      </c>
      <c r="M187" s="39">
        <v>307.06690660894765</v>
      </c>
    </row>
    <row r="188" spans="1:13" x14ac:dyDescent="0.25">
      <c r="A188" s="7" t="s">
        <v>179</v>
      </c>
      <c r="B188" s="34">
        <v>964</v>
      </c>
      <c r="C188" s="34">
        <v>132</v>
      </c>
      <c r="D188" s="34"/>
      <c r="E188">
        <v>1246.3000000000002</v>
      </c>
      <c r="F188">
        <v>79</v>
      </c>
      <c r="G188">
        <v>0</v>
      </c>
      <c r="H188">
        <v>1325.3000000000002</v>
      </c>
      <c r="I188" s="39">
        <v>1937.9173120341882</v>
      </c>
      <c r="J188" s="39">
        <v>84</v>
      </c>
      <c r="K188" s="39">
        <v>0</v>
      </c>
      <c r="L188" s="39">
        <v>0</v>
      </c>
      <c r="M188" s="39">
        <v>2021.9173120341882</v>
      </c>
    </row>
    <row r="189" spans="1:13" x14ac:dyDescent="0.25">
      <c r="A189" s="8" t="s">
        <v>180</v>
      </c>
      <c r="B189" s="34">
        <v>336</v>
      </c>
      <c r="C189" s="34">
        <v>8</v>
      </c>
      <c r="D189" s="34"/>
      <c r="E189">
        <v>382.36000000000007</v>
      </c>
      <c r="F189">
        <v>6</v>
      </c>
      <c r="G189">
        <v>0</v>
      </c>
      <c r="H189">
        <v>388.36000000000007</v>
      </c>
      <c r="I189" s="39">
        <v>495.47193425176488</v>
      </c>
      <c r="J189" s="39">
        <v>8</v>
      </c>
      <c r="K189" s="39">
        <v>0</v>
      </c>
      <c r="L189" s="39">
        <v>0</v>
      </c>
      <c r="M189" s="39">
        <v>503.47193425176488</v>
      </c>
    </row>
    <row r="190" spans="1:13" x14ac:dyDescent="0.25">
      <c r="A190" s="10" t="s">
        <v>181</v>
      </c>
      <c r="B190" s="34">
        <v>0</v>
      </c>
      <c r="C190" s="34"/>
      <c r="D190" s="34">
        <v>2028</v>
      </c>
      <c r="E190">
        <v>0</v>
      </c>
      <c r="F190">
        <v>0</v>
      </c>
      <c r="G190">
        <v>1591.1500000000003</v>
      </c>
      <c r="H190">
        <v>1591.1500000000003</v>
      </c>
      <c r="I190" s="39">
        <v>0</v>
      </c>
      <c r="J190" s="39">
        <v>0</v>
      </c>
      <c r="K190" s="39">
        <v>1990.3999749683303</v>
      </c>
      <c r="L190" s="39">
        <v>1990.3999749683303</v>
      </c>
      <c r="M190" s="39">
        <v>1990.3999749683303</v>
      </c>
    </row>
    <row r="191" spans="1:13" x14ac:dyDescent="0.25">
      <c r="A191" s="7" t="s">
        <v>182</v>
      </c>
      <c r="B191" s="34">
        <v>472</v>
      </c>
      <c r="C191" s="34">
        <v>24</v>
      </c>
      <c r="D191" s="34"/>
      <c r="E191">
        <v>277.09000000000003</v>
      </c>
      <c r="F191">
        <v>13</v>
      </c>
      <c r="G191">
        <v>0</v>
      </c>
      <c r="H191">
        <v>290.09000000000003</v>
      </c>
      <c r="I191" s="39">
        <v>369.86782509817004</v>
      </c>
      <c r="J191" s="39">
        <v>14</v>
      </c>
      <c r="K191" s="39">
        <v>0</v>
      </c>
      <c r="L191" s="39">
        <v>0</v>
      </c>
      <c r="M191" s="39">
        <v>383.86782509817004</v>
      </c>
    </row>
    <row r="192" spans="1:13" x14ac:dyDescent="0.25">
      <c r="A192" s="7" t="s">
        <v>183</v>
      </c>
      <c r="B192" s="34">
        <v>320</v>
      </c>
      <c r="C192" s="34">
        <v>72</v>
      </c>
      <c r="D192" s="34"/>
      <c r="E192">
        <v>234.74000000000004</v>
      </c>
      <c r="F192">
        <v>42</v>
      </c>
      <c r="G192">
        <v>0</v>
      </c>
      <c r="H192">
        <v>276.74</v>
      </c>
      <c r="I192" s="39">
        <v>290.56115217654855</v>
      </c>
      <c r="J192" s="39">
        <v>44</v>
      </c>
      <c r="K192" s="39">
        <v>0</v>
      </c>
      <c r="L192" s="39">
        <v>0</v>
      </c>
      <c r="M192" s="39">
        <v>334.56115217654855</v>
      </c>
    </row>
    <row r="193" spans="1:13" x14ac:dyDescent="0.25">
      <c r="A193" s="7" t="s">
        <v>184</v>
      </c>
      <c r="B193" s="34">
        <f>352+24</f>
        <v>376</v>
      </c>
      <c r="C193" s="34">
        <v>36</v>
      </c>
      <c r="D193" s="34"/>
      <c r="E193">
        <v>234.74000000000004</v>
      </c>
      <c r="F193">
        <v>22</v>
      </c>
      <c r="G193">
        <v>0</v>
      </c>
      <c r="H193">
        <v>256.74</v>
      </c>
      <c r="I193" s="39">
        <v>321.84001643568547</v>
      </c>
      <c r="J193" s="39">
        <v>24</v>
      </c>
      <c r="K193" s="39">
        <v>0</v>
      </c>
      <c r="L193" s="39">
        <v>0</v>
      </c>
      <c r="M193" s="39">
        <v>345.84001643568547</v>
      </c>
    </row>
    <row r="194" spans="1:13" x14ac:dyDescent="0.25">
      <c r="A194" s="16" t="s">
        <v>185</v>
      </c>
      <c r="B194" s="34">
        <f>96+152</f>
        <v>248</v>
      </c>
      <c r="C194" s="34">
        <v>4</v>
      </c>
      <c r="D194" s="34"/>
      <c r="E194">
        <v>81.070000000000007</v>
      </c>
      <c r="F194">
        <v>4</v>
      </c>
      <c r="G194">
        <v>0</v>
      </c>
      <c r="H194">
        <v>85.070000000000007</v>
      </c>
      <c r="I194" s="39">
        <v>114.88823762307162</v>
      </c>
      <c r="J194" s="39">
        <v>6</v>
      </c>
      <c r="K194" s="39">
        <v>0</v>
      </c>
      <c r="L194" s="39">
        <v>0</v>
      </c>
      <c r="M194" s="39">
        <v>120.88823762307162</v>
      </c>
    </row>
    <row r="195" spans="1:13" x14ac:dyDescent="0.25">
      <c r="A195" s="7" t="s">
        <v>186</v>
      </c>
      <c r="B195" s="34">
        <v>2191</v>
      </c>
      <c r="C195" s="34"/>
      <c r="D195" s="34">
        <v>327</v>
      </c>
      <c r="E195">
        <v>2129.6000000000004</v>
      </c>
      <c r="F195">
        <v>0</v>
      </c>
      <c r="G195">
        <v>149.79000000000002</v>
      </c>
      <c r="H195">
        <v>2279.3900000000003</v>
      </c>
      <c r="I195" s="39">
        <v>2778.5716095789553</v>
      </c>
      <c r="J195" s="39">
        <v>0</v>
      </c>
      <c r="K195" s="39">
        <v>195.43681508209605</v>
      </c>
      <c r="L195" s="39">
        <v>0</v>
      </c>
      <c r="M195" s="39">
        <v>2974.0084246610513</v>
      </c>
    </row>
    <row r="196" spans="1:13" x14ac:dyDescent="0.25">
      <c r="A196" s="7" t="s">
        <v>187</v>
      </c>
      <c r="B196" s="34">
        <v>160</v>
      </c>
      <c r="C196" s="34">
        <v>32</v>
      </c>
      <c r="D196" s="34"/>
      <c r="E196">
        <v>54.45000000000001</v>
      </c>
      <c r="F196">
        <v>9</v>
      </c>
      <c r="G196">
        <v>0</v>
      </c>
      <c r="H196">
        <v>63.45000000000001</v>
      </c>
      <c r="I196" s="39">
        <v>54.45000000000001</v>
      </c>
      <c r="J196" s="39">
        <v>10</v>
      </c>
      <c r="K196" s="39">
        <v>0</v>
      </c>
      <c r="L196" s="39">
        <v>0</v>
      </c>
      <c r="M196" s="39">
        <v>64.450000000000017</v>
      </c>
    </row>
    <row r="197" spans="1:13" x14ac:dyDescent="0.25">
      <c r="A197" s="7" t="s">
        <v>188</v>
      </c>
      <c r="B197" s="34">
        <v>128</v>
      </c>
      <c r="C197" s="34">
        <v>4</v>
      </c>
      <c r="D197" s="34"/>
      <c r="E197">
        <v>75.02000000000001</v>
      </c>
      <c r="F197">
        <v>1</v>
      </c>
      <c r="G197">
        <v>0</v>
      </c>
      <c r="H197">
        <v>76.02000000000001</v>
      </c>
      <c r="I197" s="39">
        <v>106.4066241263686</v>
      </c>
      <c r="J197" s="39">
        <v>2</v>
      </c>
      <c r="K197" s="39">
        <v>0</v>
      </c>
      <c r="L197" s="39">
        <v>0</v>
      </c>
      <c r="M197" s="39">
        <v>108.4066241263686</v>
      </c>
    </row>
    <row r="198" spans="1:13" x14ac:dyDescent="0.25">
      <c r="A198" s="7" t="s">
        <v>189</v>
      </c>
      <c r="B198" s="34">
        <f>782+288</f>
        <v>1070</v>
      </c>
      <c r="C198" s="34"/>
      <c r="D198" s="34">
        <v>4500</v>
      </c>
      <c r="E198">
        <v>1030.92</v>
      </c>
      <c r="F198">
        <v>0</v>
      </c>
      <c r="G198">
        <v>3707.4200000000005</v>
      </c>
      <c r="H198">
        <v>4738.34</v>
      </c>
      <c r="I198" s="39">
        <v>1393.7488806994102</v>
      </c>
      <c r="J198" s="39">
        <v>0</v>
      </c>
      <c r="K198" s="39">
        <v>5012.2341940040033</v>
      </c>
      <c r="L198" s="39">
        <v>0</v>
      </c>
      <c r="M198" s="39">
        <v>6405.9830747034139</v>
      </c>
    </row>
    <row r="199" spans="1:13" x14ac:dyDescent="0.25">
      <c r="A199" s="8" t="s">
        <v>190</v>
      </c>
      <c r="B199" s="34">
        <f>288+48</f>
        <v>336</v>
      </c>
      <c r="C199" s="34">
        <v>24</v>
      </c>
      <c r="D199" s="34"/>
      <c r="E199">
        <v>189.97000000000003</v>
      </c>
      <c r="F199">
        <v>21</v>
      </c>
      <c r="G199">
        <v>0</v>
      </c>
      <c r="H199">
        <v>210.97000000000003</v>
      </c>
      <c r="I199" s="39">
        <v>228.82562323474269</v>
      </c>
      <c r="J199" s="39">
        <v>22</v>
      </c>
      <c r="K199" s="39">
        <v>0</v>
      </c>
      <c r="L199" s="39">
        <v>0</v>
      </c>
      <c r="M199" s="39">
        <v>250.82562323474269</v>
      </c>
    </row>
    <row r="200" spans="1:13" x14ac:dyDescent="0.25">
      <c r="A200" s="7" t="s">
        <v>191</v>
      </c>
      <c r="B200" s="34">
        <f>304+208+176+132</f>
        <v>820</v>
      </c>
      <c r="C200" s="34">
        <v>96</v>
      </c>
      <c r="D200" s="34"/>
      <c r="E200">
        <v>840.95000000000016</v>
      </c>
      <c r="F200">
        <v>81</v>
      </c>
      <c r="G200">
        <v>0</v>
      </c>
      <c r="H200">
        <v>921.95000000000016</v>
      </c>
      <c r="I200" s="39">
        <v>1001.7664421555411</v>
      </c>
      <c r="J200" s="39">
        <v>84</v>
      </c>
      <c r="K200" s="39">
        <v>0</v>
      </c>
      <c r="L200" s="39">
        <v>0</v>
      </c>
      <c r="M200" s="39">
        <v>1085.766442155541</v>
      </c>
    </row>
    <row r="201" spans="1:13" x14ac:dyDescent="0.25">
      <c r="A201" s="7" t="s">
        <v>192</v>
      </c>
      <c r="B201" s="34">
        <v>2830</v>
      </c>
      <c r="C201" s="34"/>
      <c r="D201" s="34">
        <v>1747</v>
      </c>
      <c r="E201">
        <v>3752.2100000000005</v>
      </c>
      <c r="F201">
        <v>0</v>
      </c>
      <c r="G201">
        <v>1092.2000000000003</v>
      </c>
      <c r="H201">
        <v>4844.4100000000008</v>
      </c>
      <c r="I201" s="39">
        <v>5182.7897193372701</v>
      </c>
      <c r="J201" s="39">
        <v>0</v>
      </c>
      <c r="K201" s="39">
        <v>1508.6157042010354</v>
      </c>
      <c r="L201" s="39">
        <v>0</v>
      </c>
      <c r="M201" s="39">
        <v>6691.4054235383055</v>
      </c>
    </row>
    <row r="202" spans="1:13" x14ac:dyDescent="0.25">
      <c r="A202" s="7" t="s">
        <v>193</v>
      </c>
      <c r="B202" s="34">
        <v>273</v>
      </c>
      <c r="C202" s="34">
        <v>24</v>
      </c>
      <c r="D202" s="34"/>
      <c r="E202">
        <v>251.68000000000004</v>
      </c>
      <c r="F202">
        <v>15</v>
      </c>
      <c r="G202">
        <v>0</v>
      </c>
      <c r="H202">
        <v>266.68000000000006</v>
      </c>
      <c r="I202" s="39">
        <v>452.45906553861846</v>
      </c>
      <c r="J202" s="39">
        <v>18</v>
      </c>
      <c r="K202" s="39">
        <v>0</v>
      </c>
      <c r="L202" s="39">
        <v>0</v>
      </c>
      <c r="M202" s="39">
        <v>470.45906553861846</v>
      </c>
    </row>
    <row r="203" spans="1:13" x14ac:dyDescent="0.25">
      <c r="A203" s="7" t="s">
        <v>194</v>
      </c>
      <c r="B203" s="34">
        <v>576</v>
      </c>
      <c r="C203" s="34"/>
      <c r="D203" s="34">
        <v>168</v>
      </c>
      <c r="E203">
        <v>620.73000000000013</v>
      </c>
      <c r="F203">
        <v>0</v>
      </c>
      <c r="G203">
        <v>47.190000000000012</v>
      </c>
      <c r="H203">
        <v>667.92000000000019</v>
      </c>
      <c r="I203" s="39">
        <v>649.19891794341891</v>
      </c>
      <c r="J203" s="39">
        <v>0</v>
      </c>
      <c r="K203" s="39">
        <v>49.354303703300857</v>
      </c>
      <c r="L203" s="39">
        <v>0</v>
      </c>
      <c r="M203" s="39">
        <v>698.55322164671975</v>
      </c>
    </row>
    <row r="204" spans="1:13" x14ac:dyDescent="0.25">
      <c r="A204" s="7" t="s">
        <v>195</v>
      </c>
      <c r="B204" s="34">
        <v>48</v>
      </c>
      <c r="C204" s="34">
        <v>8</v>
      </c>
      <c r="D204" s="34"/>
      <c r="E204">
        <v>48.400000000000006</v>
      </c>
      <c r="F204">
        <v>4</v>
      </c>
      <c r="G204">
        <v>0</v>
      </c>
      <c r="H204">
        <v>52.400000000000006</v>
      </c>
      <c r="I204" s="39">
        <v>59.891066502234814</v>
      </c>
      <c r="J204" s="39">
        <v>6</v>
      </c>
      <c r="K204" s="39">
        <v>0</v>
      </c>
      <c r="L204" s="39">
        <v>0</v>
      </c>
      <c r="M204" s="39">
        <v>65.891066502234821</v>
      </c>
    </row>
    <row r="205" spans="1:13" x14ac:dyDescent="0.25">
      <c r="A205" s="7" t="s">
        <v>196</v>
      </c>
      <c r="B205" s="34">
        <v>532</v>
      </c>
      <c r="C205" s="34">
        <v>60</v>
      </c>
      <c r="D205" s="34"/>
      <c r="E205">
        <v>320.65000000000003</v>
      </c>
      <c r="F205">
        <v>26</v>
      </c>
      <c r="G205">
        <v>0</v>
      </c>
      <c r="H205">
        <v>346.65000000000003</v>
      </c>
      <c r="I205" s="39">
        <v>398.91079394809412</v>
      </c>
      <c r="J205" s="39">
        <v>28</v>
      </c>
      <c r="K205" s="39">
        <v>0</v>
      </c>
      <c r="L205" s="39">
        <v>0</v>
      </c>
      <c r="M205" s="39">
        <v>426.91079394809412</v>
      </c>
    </row>
    <row r="206" spans="1:13" x14ac:dyDescent="0.25">
      <c r="A206" s="7" t="s">
        <v>197</v>
      </c>
      <c r="B206" s="34">
        <v>16</v>
      </c>
      <c r="C206" s="34"/>
      <c r="D206" s="34"/>
      <c r="E206">
        <v>9.6800000000000015</v>
      </c>
      <c r="F206">
        <v>0</v>
      </c>
      <c r="G206">
        <v>0</v>
      </c>
      <c r="H206">
        <v>9.6800000000000015</v>
      </c>
      <c r="I206" s="39">
        <v>11.167563982847012</v>
      </c>
      <c r="J206" s="39">
        <v>0</v>
      </c>
      <c r="K206" s="39">
        <v>0</v>
      </c>
      <c r="L206" s="39">
        <v>0</v>
      </c>
      <c r="M206" s="39">
        <v>11.167563982847012</v>
      </c>
    </row>
    <row r="207" spans="1:13" x14ac:dyDescent="0.25">
      <c r="A207" s="7" t="s">
        <v>198</v>
      </c>
      <c r="B207" s="34">
        <v>32</v>
      </c>
      <c r="C207" s="34">
        <v>8</v>
      </c>
      <c r="D207" s="34"/>
      <c r="E207">
        <v>10.890000000000002</v>
      </c>
      <c r="F207">
        <v>3</v>
      </c>
      <c r="G207">
        <v>0</v>
      </c>
      <c r="H207">
        <v>13.890000000000002</v>
      </c>
      <c r="I207" s="39">
        <v>20.164045924926963</v>
      </c>
      <c r="J207" s="39">
        <v>4</v>
      </c>
      <c r="K207" s="39">
        <v>0</v>
      </c>
      <c r="L207" s="39">
        <v>0</v>
      </c>
      <c r="M207" s="39">
        <v>24.164045924926963</v>
      </c>
    </row>
    <row r="208" spans="1:13" x14ac:dyDescent="0.25">
      <c r="A208" s="7" t="s">
        <v>199</v>
      </c>
      <c r="B208" s="34">
        <v>248</v>
      </c>
      <c r="C208" s="34">
        <v>8</v>
      </c>
      <c r="D208" s="34"/>
      <c r="E208">
        <v>438.0200000000001</v>
      </c>
      <c r="F208">
        <v>8</v>
      </c>
      <c r="G208">
        <v>0</v>
      </c>
      <c r="H208">
        <v>446.0200000000001</v>
      </c>
      <c r="I208" s="39">
        <v>438.0200000000001</v>
      </c>
      <c r="J208" s="39">
        <v>8</v>
      </c>
      <c r="K208" s="39">
        <v>0</v>
      </c>
      <c r="L208" s="39">
        <v>0</v>
      </c>
      <c r="M208" s="39">
        <v>446.0200000000001</v>
      </c>
    </row>
    <row r="209" spans="1:13" x14ac:dyDescent="0.25">
      <c r="A209" s="7" t="s">
        <v>200</v>
      </c>
      <c r="B209" s="34">
        <v>184</v>
      </c>
      <c r="C209" s="34">
        <v>24</v>
      </c>
      <c r="D209" s="34"/>
      <c r="E209">
        <v>156.09000000000003</v>
      </c>
      <c r="F209">
        <v>19</v>
      </c>
      <c r="G209">
        <v>0</v>
      </c>
      <c r="H209">
        <v>175.09000000000003</v>
      </c>
      <c r="I209" s="39">
        <v>302.17058343378284</v>
      </c>
      <c r="J209" s="39">
        <v>22</v>
      </c>
      <c r="K209" s="39">
        <v>0</v>
      </c>
      <c r="L209" s="39">
        <v>0</v>
      </c>
      <c r="M209" s="39">
        <v>324.17058343378284</v>
      </c>
    </row>
    <row r="210" spans="1:13" x14ac:dyDescent="0.25">
      <c r="A210" s="7" t="s">
        <v>201</v>
      </c>
      <c r="B210" s="34">
        <v>352</v>
      </c>
      <c r="C210" s="34">
        <v>20</v>
      </c>
      <c r="D210" s="34"/>
      <c r="E210">
        <v>434.39000000000004</v>
      </c>
      <c r="F210">
        <v>15</v>
      </c>
      <c r="G210">
        <v>0</v>
      </c>
      <c r="H210">
        <v>449.39000000000004</v>
      </c>
      <c r="I210" s="39">
        <v>543.47313347498937</v>
      </c>
      <c r="J210" s="39">
        <v>16</v>
      </c>
      <c r="K210" s="39">
        <v>0</v>
      </c>
      <c r="L210" s="39">
        <v>0</v>
      </c>
      <c r="M210" s="39">
        <v>559.47313347498937</v>
      </c>
    </row>
    <row r="211" spans="1:13" x14ac:dyDescent="0.25">
      <c r="A211" s="7" t="s">
        <v>202</v>
      </c>
      <c r="B211" s="34">
        <v>1188</v>
      </c>
      <c r="C211" s="34"/>
      <c r="D211" s="34">
        <v>489</v>
      </c>
      <c r="E211">
        <v>1350.3600000000001</v>
      </c>
      <c r="F211">
        <v>4</v>
      </c>
      <c r="G211">
        <v>104.06000000000002</v>
      </c>
      <c r="H211">
        <v>1458.42</v>
      </c>
      <c r="I211" s="39">
        <v>1829.7664076969497</v>
      </c>
      <c r="J211" s="39">
        <v>6</v>
      </c>
      <c r="K211" s="39">
        <v>141.00350453578645</v>
      </c>
      <c r="L211" s="39">
        <v>0</v>
      </c>
      <c r="M211" s="39">
        <v>1976.7699122327363</v>
      </c>
    </row>
    <row r="212" spans="1:13" x14ac:dyDescent="0.25">
      <c r="A212" s="8" t="s">
        <v>203</v>
      </c>
      <c r="B212" s="34">
        <v>1320</v>
      </c>
      <c r="C212" s="34"/>
      <c r="D212" s="34">
        <v>386</v>
      </c>
      <c r="E212">
        <v>1172.4900000000002</v>
      </c>
      <c r="F212">
        <v>0</v>
      </c>
      <c r="G212">
        <v>205.77000000000004</v>
      </c>
      <c r="H212">
        <v>1378.2600000000002</v>
      </c>
      <c r="I212" s="39">
        <v>1086.7275282150083</v>
      </c>
      <c r="J212" s="39">
        <v>0</v>
      </c>
      <c r="K212" s="39">
        <v>190.71883212718421</v>
      </c>
      <c r="L212" s="39">
        <v>0</v>
      </c>
      <c r="M212" s="39">
        <v>1277.4463603421925</v>
      </c>
    </row>
    <row r="213" spans="1:13" x14ac:dyDescent="0.25">
      <c r="A213" s="16" t="s">
        <v>204</v>
      </c>
      <c r="B213" s="34">
        <v>248</v>
      </c>
      <c r="C213" s="34">
        <v>24</v>
      </c>
      <c r="D213" s="34"/>
      <c r="E213">
        <v>317.02000000000004</v>
      </c>
      <c r="F213">
        <v>15</v>
      </c>
      <c r="G213">
        <v>0</v>
      </c>
      <c r="H213">
        <v>332.02000000000004</v>
      </c>
      <c r="I213" s="39">
        <v>387.96026772976091</v>
      </c>
      <c r="J213" s="39">
        <v>16</v>
      </c>
      <c r="K213" s="39">
        <v>0</v>
      </c>
      <c r="L213" s="39">
        <v>0</v>
      </c>
      <c r="M213" s="39">
        <v>403.96026772976091</v>
      </c>
    </row>
    <row r="214" spans="1:13" x14ac:dyDescent="0.25">
      <c r="A214" s="7" t="s">
        <v>205</v>
      </c>
      <c r="B214" s="34">
        <v>736</v>
      </c>
      <c r="C214" s="34">
        <v>84</v>
      </c>
      <c r="D214" s="34"/>
      <c r="E214">
        <v>690.91000000000008</v>
      </c>
      <c r="F214">
        <v>76</v>
      </c>
      <c r="G214">
        <v>0</v>
      </c>
      <c r="H214">
        <v>766.91000000000008</v>
      </c>
      <c r="I214" s="39">
        <v>933.51109634223849</v>
      </c>
      <c r="J214" s="39">
        <v>80</v>
      </c>
      <c r="K214" s="39">
        <v>0</v>
      </c>
      <c r="L214" s="39">
        <v>0</v>
      </c>
      <c r="M214" s="39">
        <v>1013.5110963422385</v>
      </c>
    </row>
    <row r="215" spans="1:13" x14ac:dyDescent="0.25">
      <c r="A215" s="7" t="s">
        <v>206</v>
      </c>
      <c r="B215" s="34">
        <f>808+832</f>
        <v>1640</v>
      </c>
      <c r="C215" s="34"/>
      <c r="D215" s="34">
        <v>887</v>
      </c>
      <c r="E215">
        <v>2228.8200000000002</v>
      </c>
      <c r="F215">
        <v>0</v>
      </c>
      <c r="G215">
        <v>448.41000000000008</v>
      </c>
      <c r="H215">
        <v>2677.2300000000005</v>
      </c>
      <c r="I215" s="39">
        <v>2900.6038518027212</v>
      </c>
      <c r="J215" s="39">
        <v>0</v>
      </c>
      <c r="K215" s="39">
        <v>583.56429554062618</v>
      </c>
      <c r="L215" s="39">
        <v>0</v>
      </c>
      <c r="M215" s="39">
        <v>3484.1681473433473</v>
      </c>
    </row>
    <row r="216" spans="1:13" x14ac:dyDescent="0.25">
      <c r="A216" s="7" t="s">
        <v>207</v>
      </c>
      <c r="B216" s="34">
        <v>648</v>
      </c>
      <c r="C216" s="34">
        <v>184</v>
      </c>
      <c r="D216" s="34"/>
      <c r="E216">
        <v>1057.5400000000002</v>
      </c>
      <c r="F216">
        <v>140</v>
      </c>
      <c r="G216">
        <v>0</v>
      </c>
      <c r="H216">
        <v>1197.5400000000002</v>
      </c>
      <c r="I216" s="39">
        <v>1386.2745913804674</v>
      </c>
      <c r="J216" s="39">
        <v>146</v>
      </c>
      <c r="K216" s="39">
        <v>0</v>
      </c>
      <c r="L216" s="39">
        <v>0</v>
      </c>
      <c r="M216" s="39">
        <v>1532.2745913804674</v>
      </c>
    </row>
    <row r="217" spans="1:13" x14ac:dyDescent="0.25">
      <c r="A217" s="14" t="s">
        <v>208</v>
      </c>
      <c r="B217" s="34">
        <v>768</v>
      </c>
      <c r="C217" s="34">
        <v>64</v>
      </c>
      <c r="D217" s="34"/>
      <c r="E217">
        <v>689.70000000000016</v>
      </c>
      <c r="F217">
        <v>52</v>
      </c>
      <c r="G217">
        <v>0</v>
      </c>
      <c r="H217">
        <v>741.70000000000016</v>
      </c>
      <c r="I217" s="39">
        <v>818.62979220452098</v>
      </c>
      <c r="J217" s="39">
        <v>54</v>
      </c>
      <c r="K217" s="39">
        <v>0</v>
      </c>
      <c r="L217" s="39">
        <v>0</v>
      </c>
      <c r="M217" s="39">
        <v>872.62979220452098</v>
      </c>
    </row>
    <row r="218" spans="1:13" x14ac:dyDescent="0.25">
      <c r="A218" s="10" t="s">
        <v>209</v>
      </c>
      <c r="B218" s="34">
        <v>0</v>
      </c>
      <c r="C218" s="34"/>
      <c r="D218" s="34">
        <v>3400</v>
      </c>
      <c r="E218">
        <v>0</v>
      </c>
      <c r="F218">
        <v>0</v>
      </c>
      <c r="G218">
        <v>2285.6900000000005</v>
      </c>
      <c r="H218">
        <v>2285.6900000000005</v>
      </c>
      <c r="I218" s="39">
        <v>0</v>
      </c>
      <c r="J218" s="39">
        <v>0</v>
      </c>
      <c r="K218" s="39">
        <v>3167.5628152387881</v>
      </c>
      <c r="L218" s="39">
        <v>3167.5628152387881</v>
      </c>
      <c r="M218" s="39">
        <v>3167.5628152387881</v>
      </c>
    </row>
    <row r="219" spans="1:13" x14ac:dyDescent="0.25">
      <c r="A219" s="9" t="s">
        <v>210</v>
      </c>
      <c r="B219" s="34">
        <v>0</v>
      </c>
      <c r="C219" s="34"/>
      <c r="D219" s="34">
        <v>2200</v>
      </c>
      <c r="E219">
        <v>0</v>
      </c>
      <c r="F219">
        <v>0</v>
      </c>
      <c r="G219">
        <v>1224.5200000000002</v>
      </c>
      <c r="H219">
        <v>1224.5200000000002</v>
      </c>
      <c r="I219" s="39">
        <v>0</v>
      </c>
      <c r="J219" s="39">
        <v>0</v>
      </c>
      <c r="K219" s="39">
        <v>1950.1682049225767</v>
      </c>
      <c r="L219" s="39">
        <v>1950.1682049225767</v>
      </c>
      <c r="M219" s="39">
        <v>1950.1682049225767</v>
      </c>
    </row>
    <row r="220" spans="1:13" x14ac:dyDescent="0.25">
      <c r="A220" s="16" t="s">
        <v>211</v>
      </c>
      <c r="B220" s="34">
        <v>16</v>
      </c>
      <c r="C220" s="34">
        <v>8</v>
      </c>
      <c r="D220" s="34"/>
      <c r="E220">
        <v>7.2600000000000016</v>
      </c>
      <c r="F220">
        <v>2</v>
      </c>
      <c r="G220">
        <v>0</v>
      </c>
      <c r="H220">
        <v>9.2600000000000016</v>
      </c>
      <c r="I220" s="39">
        <v>8.8606346126330031</v>
      </c>
      <c r="J220" s="39">
        <v>4</v>
      </c>
      <c r="K220" s="39">
        <v>0</v>
      </c>
      <c r="L220" s="39">
        <v>0</v>
      </c>
      <c r="M220" s="39">
        <v>12.860634612633003</v>
      </c>
    </row>
    <row r="221" spans="1:13" x14ac:dyDescent="0.25">
      <c r="A221" s="7" t="s">
        <v>212</v>
      </c>
      <c r="B221" s="34">
        <v>224</v>
      </c>
      <c r="C221" s="34">
        <v>12</v>
      </c>
      <c r="D221" s="34"/>
      <c r="E221">
        <v>171.82000000000002</v>
      </c>
      <c r="F221">
        <v>13</v>
      </c>
      <c r="G221">
        <v>0</v>
      </c>
      <c r="H221">
        <v>184.82000000000002</v>
      </c>
      <c r="I221" s="39">
        <v>211.89940167858379</v>
      </c>
      <c r="J221" s="39">
        <v>14</v>
      </c>
      <c r="K221" s="39">
        <v>0</v>
      </c>
      <c r="L221" s="39">
        <v>0</v>
      </c>
      <c r="M221" s="39">
        <v>225.89940167858379</v>
      </c>
    </row>
    <row r="222" spans="1:13" x14ac:dyDescent="0.25">
      <c r="A222" s="7" t="s">
        <v>213</v>
      </c>
      <c r="B222" s="34">
        <v>64</v>
      </c>
      <c r="C222" s="34">
        <v>4</v>
      </c>
      <c r="D222" s="34"/>
      <c r="E222">
        <v>54.45000000000001</v>
      </c>
      <c r="F222">
        <v>2</v>
      </c>
      <c r="G222">
        <v>0</v>
      </c>
      <c r="H222">
        <v>56.45000000000001</v>
      </c>
      <c r="I222" s="39">
        <v>70.073756860050381</v>
      </c>
      <c r="J222" s="39">
        <v>4</v>
      </c>
      <c r="K222" s="39">
        <v>0</v>
      </c>
      <c r="L222" s="39">
        <v>0</v>
      </c>
      <c r="M222" s="39">
        <v>74.073756860050381</v>
      </c>
    </row>
    <row r="223" spans="1:13" x14ac:dyDescent="0.25">
      <c r="A223" s="7" t="s">
        <v>214</v>
      </c>
      <c r="B223" s="34">
        <v>1223</v>
      </c>
      <c r="C223" s="34"/>
      <c r="D223" s="34">
        <v>158</v>
      </c>
      <c r="E223">
        <v>1491.9300000000003</v>
      </c>
      <c r="F223">
        <v>0</v>
      </c>
      <c r="G223">
        <v>35.090000000000003</v>
      </c>
      <c r="H223">
        <v>1527.0200000000002</v>
      </c>
      <c r="I223" s="39">
        <v>1704.1620601434934</v>
      </c>
      <c r="J223" s="39">
        <v>0</v>
      </c>
      <c r="K223" s="39">
        <v>40.081670514323847</v>
      </c>
      <c r="L223" s="39">
        <v>0</v>
      </c>
      <c r="M223" s="39">
        <v>1744.2437306578172</v>
      </c>
    </row>
    <row r="224" spans="1:13" x14ac:dyDescent="0.25">
      <c r="A224" s="7" t="s">
        <v>215</v>
      </c>
      <c r="B224" s="34">
        <v>784</v>
      </c>
      <c r="C224" s="34">
        <v>80</v>
      </c>
      <c r="D224" s="34"/>
      <c r="E224">
        <v>596.53000000000009</v>
      </c>
      <c r="F224">
        <v>13</v>
      </c>
      <c r="G224">
        <v>0</v>
      </c>
      <c r="H224">
        <v>609.53000000000009</v>
      </c>
      <c r="I224" s="39">
        <v>596.53000000000009</v>
      </c>
      <c r="J224" s="39">
        <v>14</v>
      </c>
      <c r="K224" s="39">
        <v>0</v>
      </c>
      <c r="L224" s="39">
        <v>0</v>
      </c>
      <c r="M224" s="39">
        <v>610.53000000000009</v>
      </c>
    </row>
    <row r="225" spans="1:13" x14ac:dyDescent="0.25">
      <c r="A225" s="7" t="s">
        <v>216</v>
      </c>
      <c r="B225" s="34">
        <f>272+32</f>
        <v>304</v>
      </c>
      <c r="C225" s="34">
        <v>8</v>
      </c>
      <c r="D225" s="34"/>
      <c r="E225">
        <v>355.74000000000007</v>
      </c>
      <c r="F225">
        <v>1</v>
      </c>
      <c r="G225">
        <v>0</v>
      </c>
      <c r="H225">
        <v>356.74000000000007</v>
      </c>
      <c r="I225" s="39">
        <v>596.71338908830285</v>
      </c>
      <c r="J225" s="39">
        <v>2</v>
      </c>
      <c r="K225" s="39">
        <v>0</v>
      </c>
      <c r="L225" s="39">
        <v>0</v>
      </c>
      <c r="M225" s="39">
        <v>598.71338908830285</v>
      </c>
    </row>
    <row r="226" spans="1:13" x14ac:dyDescent="0.25">
      <c r="A226" s="7" t="s">
        <v>217</v>
      </c>
      <c r="B226" s="34">
        <v>112</v>
      </c>
      <c r="C226" s="34">
        <v>16</v>
      </c>
      <c r="D226" s="34"/>
      <c r="E226">
        <v>27.830000000000005</v>
      </c>
      <c r="F226">
        <v>16</v>
      </c>
      <c r="G226">
        <v>0</v>
      </c>
      <c r="H226">
        <v>43.830000000000005</v>
      </c>
      <c r="I226" s="39">
        <v>31.923254261434877</v>
      </c>
      <c r="J226" s="39">
        <v>18</v>
      </c>
      <c r="K226" s="39">
        <v>0</v>
      </c>
      <c r="L226" s="39">
        <v>0</v>
      </c>
      <c r="M226" s="39">
        <v>49.923254261434877</v>
      </c>
    </row>
    <row r="227" spans="1:13" x14ac:dyDescent="0.25">
      <c r="A227" s="7" t="s">
        <v>218</v>
      </c>
      <c r="B227" s="34">
        <f>72+96</f>
        <v>168</v>
      </c>
      <c r="C227" s="34">
        <v>8</v>
      </c>
      <c r="D227" s="34"/>
      <c r="E227">
        <v>148.83000000000001</v>
      </c>
      <c r="F227">
        <v>8</v>
      </c>
      <c r="G227">
        <v>0</v>
      </c>
      <c r="H227">
        <v>156.83000000000001</v>
      </c>
      <c r="I227" s="39">
        <v>185.36373813993777</v>
      </c>
      <c r="J227" s="39">
        <v>10</v>
      </c>
      <c r="K227" s="39">
        <v>0</v>
      </c>
      <c r="L227" s="39">
        <v>0</v>
      </c>
      <c r="M227" s="39">
        <v>195.36373813993777</v>
      </c>
    </row>
    <row r="228" spans="1:13" x14ac:dyDescent="0.25">
      <c r="A228" s="7" t="s">
        <v>219</v>
      </c>
      <c r="B228" s="34">
        <v>64</v>
      </c>
      <c r="C228" s="34">
        <v>8</v>
      </c>
      <c r="D228" s="34"/>
      <c r="E228">
        <v>98.010000000000019</v>
      </c>
      <c r="F228">
        <v>6</v>
      </c>
      <c r="G228">
        <v>0</v>
      </c>
      <c r="H228">
        <v>104.01000000000002</v>
      </c>
      <c r="I228" s="39">
        <v>108.18124078285801</v>
      </c>
      <c r="J228" s="39">
        <v>8</v>
      </c>
      <c r="K228" s="39">
        <v>0</v>
      </c>
      <c r="L228" s="39">
        <v>0</v>
      </c>
      <c r="M228" s="39">
        <v>116.18124078285801</v>
      </c>
    </row>
    <row r="229" spans="1:13" x14ac:dyDescent="0.25">
      <c r="A229" s="7" t="s">
        <v>220</v>
      </c>
      <c r="B229" s="34">
        <v>72</v>
      </c>
      <c r="C229" s="34">
        <v>4</v>
      </c>
      <c r="D229" s="34"/>
      <c r="E229">
        <v>18.150000000000002</v>
      </c>
      <c r="F229">
        <v>0</v>
      </c>
      <c r="G229">
        <v>0</v>
      </c>
      <c r="H229">
        <v>18.150000000000002</v>
      </c>
      <c r="I229" s="39">
        <v>22.894041070951744</v>
      </c>
      <c r="J229" s="39">
        <v>0</v>
      </c>
      <c r="K229" s="39">
        <v>0</v>
      </c>
      <c r="L229" s="39">
        <v>0</v>
      </c>
      <c r="M229" s="39">
        <v>22.894041070951744</v>
      </c>
    </row>
    <row r="230" spans="1:13" x14ac:dyDescent="0.25">
      <c r="A230" s="7" t="s">
        <v>221</v>
      </c>
      <c r="B230" s="34">
        <v>552</v>
      </c>
      <c r="C230" s="34">
        <v>92</v>
      </c>
      <c r="D230" s="34"/>
      <c r="E230">
        <v>608.63000000000011</v>
      </c>
      <c r="F230">
        <v>38</v>
      </c>
      <c r="G230">
        <v>0</v>
      </c>
      <c r="H230">
        <v>646.63000000000011</v>
      </c>
      <c r="I230" s="39">
        <v>869.924453797718</v>
      </c>
      <c r="J230" s="39">
        <v>40</v>
      </c>
      <c r="K230" s="39">
        <v>0</v>
      </c>
      <c r="L230" s="39">
        <v>0</v>
      </c>
      <c r="M230" s="39">
        <v>909.924453797718</v>
      </c>
    </row>
    <row r="231" spans="1:13" x14ac:dyDescent="0.25">
      <c r="A231" s="14" t="s">
        <v>222</v>
      </c>
      <c r="B231" s="34">
        <v>288</v>
      </c>
      <c r="C231" s="34">
        <v>88</v>
      </c>
      <c r="D231" s="34"/>
      <c r="E231">
        <v>467.06000000000006</v>
      </c>
      <c r="F231">
        <v>49</v>
      </c>
      <c r="G231">
        <v>0</v>
      </c>
      <c r="H231">
        <v>516.06000000000006</v>
      </c>
      <c r="I231" s="39">
        <v>671.14926104638971</v>
      </c>
      <c r="J231" s="39">
        <v>52</v>
      </c>
      <c r="K231" s="39">
        <v>0</v>
      </c>
      <c r="L231" s="39">
        <v>0</v>
      </c>
      <c r="M231" s="39">
        <v>723.14926104638971</v>
      </c>
    </row>
    <row r="232" spans="1:13" x14ac:dyDescent="0.25">
      <c r="A232" s="7" t="s">
        <v>223</v>
      </c>
      <c r="B232" s="34">
        <v>88</v>
      </c>
      <c r="C232" s="34">
        <v>8</v>
      </c>
      <c r="D232" s="34"/>
      <c r="E232">
        <v>100.43000000000002</v>
      </c>
      <c r="F232">
        <v>1</v>
      </c>
      <c r="G232">
        <v>0</v>
      </c>
      <c r="H232">
        <v>101.43000000000002</v>
      </c>
      <c r="I232" s="39">
        <v>122.41794030511157</v>
      </c>
      <c r="J232" s="39">
        <v>2</v>
      </c>
      <c r="K232" s="39">
        <v>0</v>
      </c>
      <c r="L232" s="39">
        <v>0</v>
      </c>
      <c r="M232" s="39">
        <v>124.41794030511157</v>
      </c>
    </row>
    <row r="233" spans="1:13" x14ac:dyDescent="0.25">
      <c r="A233" s="7" t="s">
        <v>224</v>
      </c>
      <c r="B233" s="34">
        <v>176</v>
      </c>
      <c r="C233" s="34">
        <v>8</v>
      </c>
      <c r="D233" s="34"/>
      <c r="E233">
        <v>145.20000000000002</v>
      </c>
      <c r="F233">
        <v>5</v>
      </c>
      <c r="G233">
        <v>0</v>
      </c>
      <c r="H233">
        <v>150.20000000000002</v>
      </c>
      <c r="I233" s="39">
        <v>216.29027135019697</v>
      </c>
      <c r="J233" s="39">
        <v>6</v>
      </c>
      <c r="K233" s="39">
        <v>0</v>
      </c>
      <c r="L233" s="39">
        <v>0</v>
      </c>
      <c r="M233" s="39">
        <v>222.29027135019697</v>
      </c>
    </row>
    <row r="234" spans="1:13" x14ac:dyDescent="0.25">
      <c r="A234" s="7" t="s">
        <v>225</v>
      </c>
      <c r="B234" s="34">
        <f>832+400</f>
        <v>1232</v>
      </c>
      <c r="C234" s="34">
        <v>168</v>
      </c>
      <c r="D234" s="34"/>
      <c r="E234">
        <v>1403.6000000000001</v>
      </c>
      <c r="F234">
        <v>128</v>
      </c>
      <c r="G234">
        <v>0</v>
      </c>
      <c r="H234">
        <v>1531.6000000000001</v>
      </c>
      <c r="I234" s="39">
        <v>1802.51456171838</v>
      </c>
      <c r="J234" s="39">
        <v>132</v>
      </c>
      <c r="K234" s="39">
        <v>0</v>
      </c>
      <c r="L234" s="39">
        <v>0</v>
      </c>
      <c r="M234" s="39">
        <v>1934.51456171838</v>
      </c>
    </row>
    <row r="235" spans="1:13" x14ac:dyDescent="0.25">
      <c r="A235" s="7" t="s">
        <v>226</v>
      </c>
      <c r="B235" s="34">
        <v>128</v>
      </c>
      <c r="C235" s="34">
        <v>4</v>
      </c>
      <c r="D235" s="34"/>
      <c r="E235">
        <v>140.36000000000001</v>
      </c>
      <c r="F235">
        <v>7</v>
      </c>
      <c r="G235">
        <v>0</v>
      </c>
      <c r="H235">
        <v>147.36000000000001</v>
      </c>
      <c r="I235" s="39">
        <v>183.96415433696194</v>
      </c>
      <c r="J235" s="39">
        <v>8</v>
      </c>
      <c r="K235" s="39">
        <v>0</v>
      </c>
      <c r="L235" s="39">
        <v>0</v>
      </c>
      <c r="M235" s="39">
        <v>191.96415433696194</v>
      </c>
    </row>
    <row r="236" spans="1:13" x14ac:dyDescent="0.25">
      <c r="A236" s="14" t="s">
        <v>227</v>
      </c>
      <c r="B236" s="34">
        <v>384</v>
      </c>
      <c r="C236" s="34">
        <v>40</v>
      </c>
      <c r="D236" s="34"/>
      <c r="E236">
        <v>225.06000000000003</v>
      </c>
      <c r="F236">
        <v>15</v>
      </c>
      <c r="G236">
        <v>0</v>
      </c>
      <c r="H236">
        <v>240.06000000000003</v>
      </c>
      <c r="I236" s="39">
        <v>256.81077619246878</v>
      </c>
      <c r="J236" s="39">
        <v>16</v>
      </c>
      <c r="K236" s="39">
        <v>0</v>
      </c>
      <c r="L236" s="39">
        <v>0</v>
      </c>
      <c r="M236" s="39">
        <v>272.81077619246878</v>
      </c>
    </row>
    <row r="237" spans="1:13" x14ac:dyDescent="0.25">
      <c r="A237" s="11" t="s">
        <v>228</v>
      </c>
      <c r="B237" s="34">
        <v>200</v>
      </c>
      <c r="C237" s="34">
        <v>64</v>
      </c>
      <c r="D237" s="34"/>
      <c r="E237">
        <v>110.11000000000001</v>
      </c>
      <c r="F237">
        <v>46</v>
      </c>
      <c r="G237">
        <v>0</v>
      </c>
      <c r="H237">
        <v>156.11000000000001</v>
      </c>
      <c r="I237" s="39">
        <v>201.19670007947218</v>
      </c>
      <c r="J237" s="39">
        <v>50</v>
      </c>
      <c r="K237" s="39">
        <v>0</v>
      </c>
      <c r="L237" s="39">
        <v>0</v>
      </c>
      <c r="M237" s="39">
        <v>251.19670007947218</v>
      </c>
    </row>
    <row r="238" spans="1:13" x14ac:dyDescent="0.25">
      <c r="A238" s="7" t="s">
        <v>229</v>
      </c>
      <c r="B238" s="34">
        <v>176</v>
      </c>
      <c r="C238" s="34">
        <v>40</v>
      </c>
      <c r="D238" s="34"/>
      <c r="E238">
        <v>60.500000000000007</v>
      </c>
      <c r="F238">
        <v>26</v>
      </c>
      <c r="G238">
        <v>0</v>
      </c>
      <c r="H238">
        <v>86.5</v>
      </c>
      <c r="I238" s="39">
        <v>83.056790758477831</v>
      </c>
      <c r="J238" s="39">
        <v>28</v>
      </c>
      <c r="K238" s="39">
        <v>0</v>
      </c>
      <c r="L238" s="39">
        <v>0</v>
      </c>
      <c r="M238" s="39">
        <v>111.05679075847783</v>
      </c>
    </row>
    <row r="239" spans="1:13" x14ac:dyDescent="0.25">
      <c r="A239" s="7" t="s">
        <v>230</v>
      </c>
      <c r="B239" s="34">
        <v>536</v>
      </c>
      <c r="C239" s="34">
        <v>52</v>
      </c>
      <c r="D239" s="34"/>
      <c r="E239">
        <v>430.76000000000005</v>
      </c>
      <c r="F239">
        <v>26</v>
      </c>
      <c r="G239">
        <v>0</v>
      </c>
      <c r="H239">
        <v>456.76000000000005</v>
      </c>
      <c r="I239" s="39">
        <v>451.69136930983387</v>
      </c>
      <c r="J239" s="39">
        <v>28</v>
      </c>
      <c r="K239" s="39">
        <v>0</v>
      </c>
      <c r="L239" s="39">
        <v>0</v>
      </c>
      <c r="M239" s="39">
        <v>479.69136930983387</v>
      </c>
    </row>
    <row r="240" spans="1:13" x14ac:dyDescent="0.25">
      <c r="A240" s="7" t="s">
        <v>231</v>
      </c>
      <c r="B240" s="34"/>
      <c r="C240" s="34"/>
      <c r="D240" s="34"/>
      <c r="E240">
        <v>0</v>
      </c>
      <c r="F240">
        <v>0</v>
      </c>
      <c r="G240">
        <v>0</v>
      </c>
      <c r="H240">
        <v>0</v>
      </c>
      <c r="I240" s="39">
        <v>0</v>
      </c>
      <c r="J240" s="39">
        <v>0</v>
      </c>
      <c r="K240" s="39">
        <v>0</v>
      </c>
      <c r="L240" s="39">
        <v>0</v>
      </c>
      <c r="M240" s="39">
        <v>0</v>
      </c>
    </row>
    <row r="241" spans="1:13" x14ac:dyDescent="0.25">
      <c r="A241" s="7" t="s">
        <v>232</v>
      </c>
      <c r="B241" s="34">
        <f>640+384+168+264</f>
        <v>1456</v>
      </c>
      <c r="C241" s="34"/>
      <c r="D241" s="34">
        <v>1464</v>
      </c>
      <c r="E241">
        <v>1674.6400000000003</v>
      </c>
      <c r="F241">
        <v>0</v>
      </c>
      <c r="G241">
        <v>837.78000000000009</v>
      </c>
      <c r="H241">
        <v>2512.4200000000005</v>
      </c>
      <c r="I241" s="39">
        <v>2365.9449278538291</v>
      </c>
      <c r="J241" s="39">
        <v>0</v>
      </c>
      <c r="K241" s="39">
        <v>1183.6223556450227</v>
      </c>
      <c r="L241" s="39">
        <v>0</v>
      </c>
      <c r="M241" s="39">
        <v>3549.5672834988518</v>
      </c>
    </row>
    <row r="242" spans="1:13" x14ac:dyDescent="0.25">
      <c r="A242" s="16" t="s">
        <v>233</v>
      </c>
      <c r="B242" s="34">
        <v>120</v>
      </c>
      <c r="C242" s="34">
        <v>32</v>
      </c>
      <c r="D242" s="34"/>
      <c r="E242">
        <v>104.06000000000002</v>
      </c>
      <c r="F242">
        <v>9</v>
      </c>
      <c r="G242">
        <v>0</v>
      </c>
      <c r="H242">
        <v>113.06000000000002</v>
      </c>
      <c r="I242" s="39">
        <v>139.08172369597759</v>
      </c>
      <c r="J242" s="39">
        <v>10</v>
      </c>
      <c r="K242" s="39">
        <v>0</v>
      </c>
      <c r="L242" s="39">
        <v>0</v>
      </c>
      <c r="M242" s="39">
        <v>149.08172369597759</v>
      </c>
    </row>
    <row r="243" spans="1:13" x14ac:dyDescent="0.25">
      <c r="A243" s="7" t="s">
        <v>234</v>
      </c>
      <c r="B243" s="34"/>
      <c r="C243" s="34"/>
      <c r="D243" s="34"/>
      <c r="E243">
        <v>0</v>
      </c>
      <c r="F243">
        <v>0</v>
      </c>
      <c r="G243">
        <v>0</v>
      </c>
      <c r="H243">
        <v>0</v>
      </c>
      <c r="I243" s="39">
        <v>0</v>
      </c>
      <c r="J243" s="39">
        <v>0</v>
      </c>
      <c r="K243" s="39">
        <v>0</v>
      </c>
      <c r="L243" s="39">
        <v>0</v>
      </c>
      <c r="M243" s="39">
        <v>0</v>
      </c>
    </row>
    <row r="244" spans="1:13" x14ac:dyDescent="0.25">
      <c r="A244" s="7" t="s">
        <v>235</v>
      </c>
      <c r="B244" s="34">
        <v>5600</v>
      </c>
      <c r="C244" s="34"/>
      <c r="D244" s="34">
        <f>2532+1157</f>
        <v>3689</v>
      </c>
      <c r="E244">
        <v>7314.4500000000007</v>
      </c>
      <c r="F244">
        <v>0</v>
      </c>
      <c r="G244">
        <v>4297.5600000000004</v>
      </c>
      <c r="H244">
        <v>11612.010000000002</v>
      </c>
      <c r="I244" s="39">
        <v>9882.044886581587</v>
      </c>
      <c r="J244" s="39">
        <v>0</v>
      </c>
      <c r="K244" s="39">
        <v>5806.1345450139879</v>
      </c>
      <c r="L244" s="39">
        <v>0</v>
      </c>
      <c r="M244" s="39">
        <v>15688.179431595574</v>
      </c>
    </row>
    <row r="245" spans="1:13" x14ac:dyDescent="0.25">
      <c r="A245" s="7" t="s">
        <v>236</v>
      </c>
      <c r="B245" s="34">
        <v>585</v>
      </c>
      <c r="C245" s="34"/>
      <c r="D245" s="34">
        <v>230</v>
      </c>
      <c r="E245">
        <v>838.53000000000009</v>
      </c>
      <c r="F245">
        <v>0</v>
      </c>
      <c r="G245">
        <v>0</v>
      </c>
      <c r="H245">
        <v>838.53000000000009</v>
      </c>
      <c r="I245" s="39">
        <v>1333.3378538734962</v>
      </c>
      <c r="J245" s="39">
        <v>0</v>
      </c>
      <c r="K245" s="39">
        <v>0</v>
      </c>
      <c r="L245" s="39">
        <v>0</v>
      </c>
      <c r="M245" s="39">
        <v>1333.3378538734962</v>
      </c>
    </row>
    <row r="246" spans="1:13" x14ac:dyDescent="0.25">
      <c r="A246" s="7" t="s">
        <v>237</v>
      </c>
      <c r="B246" s="34">
        <v>320</v>
      </c>
      <c r="C246" s="34">
        <v>32</v>
      </c>
      <c r="D246" s="34"/>
      <c r="E246">
        <v>75.02000000000001</v>
      </c>
      <c r="F246">
        <v>11</v>
      </c>
      <c r="G246">
        <v>0</v>
      </c>
      <c r="H246">
        <v>86.02000000000001</v>
      </c>
      <c r="I246" s="39">
        <v>75.02000000000001</v>
      </c>
      <c r="J246" s="39">
        <v>12</v>
      </c>
      <c r="K246" s="39">
        <v>0</v>
      </c>
      <c r="L246" s="39">
        <v>0</v>
      </c>
      <c r="M246" s="39">
        <v>87.02000000000001</v>
      </c>
    </row>
    <row r="247" spans="1:13" x14ac:dyDescent="0.25">
      <c r="A247" s="7" t="s">
        <v>238</v>
      </c>
      <c r="B247" s="34">
        <v>2576</v>
      </c>
      <c r="C247" s="34"/>
      <c r="D247" s="34">
        <v>398</v>
      </c>
      <c r="E247">
        <v>2004.9700000000003</v>
      </c>
      <c r="F247">
        <v>0</v>
      </c>
      <c r="G247">
        <v>175.45000000000002</v>
      </c>
      <c r="H247">
        <v>2180.42</v>
      </c>
      <c r="I247" s="39">
        <v>2345.3599104173618</v>
      </c>
      <c r="J247" s="39">
        <v>0</v>
      </c>
      <c r="K247" s="39">
        <v>205.23668497918976</v>
      </c>
      <c r="L247" s="39">
        <v>0</v>
      </c>
      <c r="M247" s="39">
        <v>2550.5965953965515</v>
      </c>
    </row>
    <row r="248" spans="1:13" x14ac:dyDescent="0.25">
      <c r="A248" s="7" t="s">
        <v>239</v>
      </c>
      <c r="B248" s="34">
        <f>136+160</f>
        <v>296</v>
      </c>
      <c r="C248" s="34">
        <v>12</v>
      </c>
      <c r="D248" s="34"/>
      <c r="E248">
        <v>206.91000000000003</v>
      </c>
      <c r="F248">
        <v>12</v>
      </c>
      <c r="G248">
        <v>0</v>
      </c>
      <c r="H248">
        <v>218.91000000000003</v>
      </c>
      <c r="I248" s="39">
        <v>240.53946478669579</v>
      </c>
      <c r="J248" s="39">
        <v>14</v>
      </c>
      <c r="K248" s="39">
        <v>0</v>
      </c>
      <c r="L248" s="39">
        <v>0</v>
      </c>
      <c r="M248" s="39">
        <v>254.53946478669579</v>
      </c>
    </row>
    <row r="249" spans="1:13" x14ac:dyDescent="0.25">
      <c r="A249" s="7" t="s">
        <v>240</v>
      </c>
      <c r="B249" s="34">
        <v>704</v>
      </c>
      <c r="C249" s="34">
        <v>72</v>
      </c>
      <c r="D249" s="34"/>
      <c r="E249">
        <v>493.68000000000006</v>
      </c>
      <c r="F249">
        <v>57</v>
      </c>
      <c r="G249">
        <v>0</v>
      </c>
      <c r="H249">
        <v>550.68000000000006</v>
      </c>
      <c r="I249" s="39">
        <v>566.88740432230281</v>
      </c>
      <c r="J249" s="39">
        <v>58</v>
      </c>
      <c r="K249" s="39">
        <v>0</v>
      </c>
      <c r="L249" s="39">
        <v>0</v>
      </c>
      <c r="M249" s="39">
        <v>624.88740432230281</v>
      </c>
    </row>
    <row r="250" spans="1:13" x14ac:dyDescent="0.25">
      <c r="A250" s="7" t="s">
        <v>241</v>
      </c>
      <c r="B250" s="34">
        <v>144</v>
      </c>
      <c r="C250" s="34">
        <v>4</v>
      </c>
      <c r="D250" s="34"/>
      <c r="E250">
        <v>166.98000000000002</v>
      </c>
      <c r="F250">
        <v>2</v>
      </c>
      <c r="G250">
        <v>0</v>
      </c>
      <c r="H250">
        <v>168.98000000000002</v>
      </c>
      <c r="I250" s="39">
        <v>209.89866371065321</v>
      </c>
      <c r="J250" s="39">
        <v>4</v>
      </c>
      <c r="K250" s="39">
        <v>0</v>
      </c>
      <c r="L250" s="39">
        <v>0</v>
      </c>
      <c r="M250" s="39">
        <v>213.89866371065321</v>
      </c>
    </row>
    <row r="251" spans="1:13" x14ac:dyDescent="0.25">
      <c r="A251" s="7" t="s">
        <v>242</v>
      </c>
      <c r="B251" s="34">
        <f>232+16</f>
        <v>248</v>
      </c>
      <c r="C251" s="34">
        <v>8</v>
      </c>
      <c r="D251" s="34"/>
      <c r="E251">
        <v>246.84000000000003</v>
      </c>
      <c r="F251">
        <v>6</v>
      </c>
      <c r="G251">
        <v>0</v>
      </c>
      <c r="H251">
        <v>252.84000000000003</v>
      </c>
      <c r="I251" s="39">
        <v>326.81054702900525</v>
      </c>
      <c r="J251" s="39">
        <v>8</v>
      </c>
      <c r="K251" s="39">
        <v>0</v>
      </c>
      <c r="L251" s="39">
        <v>0</v>
      </c>
      <c r="M251" s="39">
        <v>334.81054702900525</v>
      </c>
    </row>
    <row r="252" spans="1:13" x14ac:dyDescent="0.25">
      <c r="A252" s="7" t="s">
        <v>243</v>
      </c>
      <c r="B252" s="34">
        <v>256</v>
      </c>
      <c r="C252" s="34">
        <v>16</v>
      </c>
      <c r="D252" s="34"/>
      <c r="E252">
        <v>242.00000000000003</v>
      </c>
      <c r="F252">
        <v>16</v>
      </c>
      <c r="G252">
        <v>0</v>
      </c>
      <c r="H252">
        <v>258</v>
      </c>
      <c r="I252" s="39">
        <v>335.09059896890443</v>
      </c>
      <c r="J252" s="39">
        <v>18</v>
      </c>
      <c r="K252" s="39">
        <v>0</v>
      </c>
      <c r="L252" s="39">
        <v>0</v>
      </c>
      <c r="M252" s="39">
        <v>353.09059896890443</v>
      </c>
    </row>
    <row r="253" spans="1:13" x14ac:dyDescent="0.25">
      <c r="A253" s="7" t="s">
        <v>244</v>
      </c>
      <c r="B253" s="34">
        <f>240+24</f>
        <v>264</v>
      </c>
      <c r="C253" s="34">
        <v>72</v>
      </c>
      <c r="D253" s="34"/>
      <c r="E253">
        <v>292.82000000000005</v>
      </c>
      <c r="F253">
        <v>62</v>
      </c>
      <c r="G253">
        <v>0</v>
      </c>
      <c r="H253">
        <v>354.82000000000005</v>
      </c>
      <c r="I253" s="39">
        <v>482.26519166617305</v>
      </c>
      <c r="J253" s="39">
        <v>68</v>
      </c>
      <c r="K253" s="39">
        <v>0</v>
      </c>
      <c r="L253" s="39">
        <v>0</v>
      </c>
      <c r="M253" s="39">
        <v>550.265191666173</v>
      </c>
    </row>
    <row r="254" spans="1:13" x14ac:dyDescent="0.25">
      <c r="A254" s="7" t="s">
        <v>245</v>
      </c>
      <c r="B254" s="34">
        <v>232</v>
      </c>
      <c r="C254" s="34">
        <v>8</v>
      </c>
      <c r="D254" s="34">
        <v>1460</v>
      </c>
      <c r="E254">
        <v>170.61</v>
      </c>
      <c r="F254">
        <v>8</v>
      </c>
      <c r="G254">
        <v>563.86000000000013</v>
      </c>
      <c r="H254">
        <v>742.47000000000014</v>
      </c>
      <c r="I254" s="39">
        <v>261.96675051062817</v>
      </c>
      <c r="J254" s="39">
        <v>10</v>
      </c>
      <c r="K254" s="39">
        <v>865.79082083654419</v>
      </c>
      <c r="L254" s="39">
        <v>0</v>
      </c>
      <c r="M254" s="39">
        <v>1137.7575713471724</v>
      </c>
    </row>
    <row r="255" spans="1:13" x14ac:dyDescent="0.25">
      <c r="A255" s="7" t="s">
        <v>246</v>
      </c>
      <c r="B255" s="34">
        <v>480</v>
      </c>
      <c r="C255" s="34"/>
      <c r="D255" s="34">
        <v>315</v>
      </c>
      <c r="E255">
        <v>296.45000000000005</v>
      </c>
      <c r="F255">
        <v>0</v>
      </c>
      <c r="G255">
        <v>133.88</v>
      </c>
      <c r="H255">
        <v>430.33000000000004</v>
      </c>
      <c r="I255" s="39">
        <v>352.41698251147545</v>
      </c>
      <c r="J255" s="39">
        <v>0</v>
      </c>
      <c r="K255" s="39">
        <v>159.15528965638833</v>
      </c>
      <c r="L255" s="39">
        <v>0</v>
      </c>
      <c r="M255" s="39">
        <v>511.57227216786379</v>
      </c>
    </row>
    <row r="256" spans="1:13" x14ac:dyDescent="0.25">
      <c r="A256" s="7" t="s">
        <v>247</v>
      </c>
      <c r="B256" s="34">
        <v>904</v>
      </c>
      <c r="C256" s="34">
        <v>24</v>
      </c>
      <c r="D256" s="34"/>
      <c r="E256">
        <v>446.49000000000007</v>
      </c>
      <c r="F256">
        <v>20</v>
      </c>
      <c r="G256">
        <v>0</v>
      </c>
      <c r="H256">
        <v>466.49000000000007</v>
      </c>
      <c r="I256" s="39">
        <v>538.38108072800082</v>
      </c>
      <c r="J256" s="39">
        <v>22</v>
      </c>
      <c r="K256" s="39">
        <v>0</v>
      </c>
      <c r="L256" s="39">
        <v>0</v>
      </c>
      <c r="M256" s="39">
        <v>560.38108072800082</v>
      </c>
    </row>
    <row r="257" spans="1:13" x14ac:dyDescent="0.25">
      <c r="A257" s="8" t="s">
        <v>248</v>
      </c>
      <c r="B257" s="34">
        <f>632+600+250</f>
        <v>1482</v>
      </c>
      <c r="C257" s="34"/>
      <c r="D257" s="34">
        <v>1048</v>
      </c>
      <c r="E257">
        <v>2233.6600000000003</v>
      </c>
      <c r="F257">
        <v>0</v>
      </c>
      <c r="G257">
        <v>644.11000000000013</v>
      </c>
      <c r="H257">
        <v>2877.7700000000004</v>
      </c>
      <c r="I257" s="39">
        <v>3006.4677389667822</v>
      </c>
      <c r="J257" s="39">
        <v>0</v>
      </c>
      <c r="K257" s="39">
        <v>866.96092303479236</v>
      </c>
      <c r="L257" s="39">
        <v>0</v>
      </c>
      <c r="M257" s="39">
        <v>3873.4286620015746</v>
      </c>
    </row>
    <row r="258" spans="1:13" x14ac:dyDescent="0.25">
      <c r="A258" s="8" t="s">
        <v>249</v>
      </c>
      <c r="B258" s="34">
        <v>120</v>
      </c>
      <c r="C258" s="34">
        <v>12</v>
      </c>
      <c r="D258" s="34"/>
      <c r="E258">
        <v>10.890000000000002</v>
      </c>
      <c r="F258">
        <v>10</v>
      </c>
      <c r="G258">
        <v>0</v>
      </c>
      <c r="H258">
        <v>20.89</v>
      </c>
      <c r="I258" s="39">
        <v>10.890000000000002</v>
      </c>
      <c r="J258" s="39">
        <v>10</v>
      </c>
      <c r="K258" s="39">
        <v>0</v>
      </c>
      <c r="L258" s="39">
        <v>0</v>
      </c>
      <c r="M258" s="39">
        <v>20.89</v>
      </c>
    </row>
    <row r="259" spans="1:13" x14ac:dyDescent="0.25">
      <c r="A259" s="8" t="s">
        <v>250</v>
      </c>
      <c r="B259" s="34">
        <v>216</v>
      </c>
      <c r="C259" s="34">
        <v>24</v>
      </c>
      <c r="D259" s="34"/>
      <c r="E259">
        <v>177.87000000000003</v>
      </c>
      <c r="F259">
        <v>17</v>
      </c>
      <c r="G259">
        <v>0</v>
      </c>
      <c r="H259">
        <v>194.87000000000003</v>
      </c>
      <c r="I259" s="39">
        <v>232.17283065860315</v>
      </c>
      <c r="J259" s="39">
        <v>18</v>
      </c>
      <c r="K259" s="39">
        <v>0</v>
      </c>
      <c r="L259" s="39">
        <v>0</v>
      </c>
      <c r="M259" s="39">
        <v>250.17283065860315</v>
      </c>
    </row>
    <row r="260" spans="1:13" x14ac:dyDescent="0.25">
      <c r="A260" s="7" t="s">
        <v>251</v>
      </c>
      <c r="B260" s="34">
        <f>64+48</f>
        <v>112</v>
      </c>
      <c r="C260" s="34">
        <v>4</v>
      </c>
      <c r="D260" s="34"/>
      <c r="E260">
        <v>105.27000000000001</v>
      </c>
      <c r="F260">
        <v>1</v>
      </c>
      <c r="G260">
        <v>0</v>
      </c>
      <c r="H260">
        <v>106.27000000000001</v>
      </c>
      <c r="I260" s="39">
        <v>128.45074844465745</v>
      </c>
      <c r="J260" s="39">
        <v>2</v>
      </c>
      <c r="K260" s="39">
        <v>0</v>
      </c>
      <c r="L260" s="39">
        <v>0</v>
      </c>
      <c r="M260" s="39">
        <v>130.45074844465745</v>
      </c>
    </row>
    <row r="261" spans="1:13" x14ac:dyDescent="0.25">
      <c r="A261" s="17" t="s">
        <v>252</v>
      </c>
      <c r="B261" s="34">
        <v>200</v>
      </c>
      <c r="C261" s="34">
        <v>8</v>
      </c>
      <c r="D261" s="34"/>
      <c r="E261">
        <v>185.13000000000002</v>
      </c>
      <c r="F261">
        <v>3</v>
      </c>
      <c r="G261">
        <v>0</v>
      </c>
      <c r="H261">
        <v>188.13000000000002</v>
      </c>
      <c r="I261" s="39">
        <v>220.73878859529592</v>
      </c>
      <c r="J261" s="39">
        <v>4</v>
      </c>
      <c r="K261" s="39">
        <v>0</v>
      </c>
      <c r="L261" s="39">
        <v>0</v>
      </c>
      <c r="M261" s="39">
        <v>224.73878859529592</v>
      </c>
    </row>
    <row r="262" spans="1:13" x14ac:dyDescent="0.25">
      <c r="A262" s="7" t="s">
        <v>253</v>
      </c>
      <c r="B262" s="34">
        <v>224</v>
      </c>
      <c r="C262" s="34">
        <v>16</v>
      </c>
      <c r="D262" s="34"/>
      <c r="E262">
        <v>268.62000000000006</v>
      </c>
      <c r="F262">
        <v>14</v>
      </c>
      <c r="G262">
        <v>0</v>
      </c>
      <c r="H262">
        <v>282.62000000000006</v>
      </c>
      <c r="I262" s="39">
        <v>349.13592453125773</v>
      </c>
      <c r="J262" s="39">
        <v>16</v>
      </c>
      <c r="K262" s="39">
        <v>0</v>
      </c>
      <c r="L262" s="39">
        <v>0</v>
      </c>
      <c r="M262" s="39">
        <v>365.13592453125773</v>
      </c>
    </row>
    <row r="263" spans="1:13" x14ac:dyDescent="0.25">
      <c r="A263" s="7" t="s">
        <v>254</v>
      </c>
      <c r="B263" s="34">
        <f>208+16</f>
        <v>224</v>
      </c>
      <c r="C263" s="34">
        <v>16</v>
      </c>
      <c r="D263" s="34"/>
      <c r="E263">
        <v>156.09000000000003</v>
      </c>
      <c r="F263">
        <v>16</v>
      </c>
      <c r="G263">
        <v>0</v>
      </c>
      <c r="H263">
        <v>172.09000000000003</v>
      </c>
      <c r="I263" s="39">
        <v>201.25635001951775</v>
      </c>
      <c r="J263" s="39">
        <v>18</v>
      </c>
      <c r="K263" s="39">
        <v>0</v>
      </c>
      <c r="L263" s="39">
        <v>0</v>
      </c>
      <c r="M263" s="39">
        <v>219.25635001951775</v>
      </c>
    </row>
    <row r="264" spans="1:13" x14ac:dyDescent="0.25">
      <c r="A264" s="7" t="s">
        <v>255</v>
      </c>
      <c r="B264" s="34">
        <v>1440</v>
      </c>
      <c r="C264" s="34"/>
      <c r="D264" s="34">
        <v>515</v>
      </c>
      <c r="E264">
        <v>1579.0500000000002</v>
      </c>
      <c r="F264">
        <v>0</v>
      </c>
      <c r="G264">
        <v>330.31000000000006</v>
      </c>
      <c r="H264">
        <v>1909.3600000000001</v>
      </c>
      <c r="I264" s="39">
        <v>1763.6864247430453</v>
      </c>
      <c r="J264" s="39">
        <v>0</v>
      </c>
      <c r="K264" s="39">
        <v>368.93275257710354</v>
      </c>
      <c r="L264" s="39">
        <v>0</v>
      </c>
      <c r="M264" s="39">
        <v>2132.619177320149</v>
      </c>
    </row>
    <row r="265" spans="1:13" x14ac:dyDescent="0.25">
      <c r="A265" s="7" t="s">
        <v>256</v>
      </c>
      <c r="B265" s="34">
        <v>1750</v>
      </c>
      <c r="C265" s="34"/>
      <c r="D265" s="34">
        <v>426</v>
      </c>
      <c r="E265">
        <v>1657.7000000000003</v>
      </c>
      <c r="F265">
        <v>0</v>
      </c>
      <c r="G265">
        <v>237.14000000000001</v>
      </c>
      <c r="H265">
        <v>1894.8400000000004</v>
      </c>
      <c r="I265" s="39">
        <v>2061.0465684820579</v>
      </c>
      <c r="J265" s="39">
        <v>0</v>
      </c>
      <c r="K265" s="39">
        <v>294.840190173032</v>
      </c>
      <c r="L265" s="39">
        <v>0</v>
      </c>
      <c r="M265" s="39">
        <v>2355.88675865509</v>
      </c>
    </row>
    <row r="266" spans="1:13" x14ac:dyDescent="0.25">
      <c r="A266" s="13" t="s">
        <v>257</v>
      </c>
      <c r="B266" s="34">
        <v>208</v>
      </c>
      <c r="C266" s="34">
        <v>24</v>
      </c>
      <c r="D266" s="34"/>
      <c r="E266">
        <v>173.03000000000003</v>
      </c>
      <c r="F266">
        <v>11</v>
      </c>
      <c r="G266">
        <v>0</v>
      </c>
      <c r="H266">
        <v>184.03000000000003</v>
      </c>
      <c r="I266" s="39">
        <v>244.62270924323866</v>
      </c>
      <c r="J266" s="39">
        <v>12</v>
      </c>
      <c r="K266" s="39">
        <v>0</v>
      </c>
      <c r="L266" s="39">
        <v>0</v>
      </c>
      <c r="M266" s="39">
        <v>256.62270924323866</v>
      </c>
    </row>
    <row r="267" spans="1:13" x14ac:dyDescent="0.25">
      <c r="A267" s="14" t="s">
        <v>258</v>
      </c>
      <c r="B267" s="34">
        <v>1562</v>
      </c>
      <c r="C267" s="34"/>
      <c r="D267" s="34">
        <v>1507</v>
      </c>
      <c r="E267">
        <v>2624.4900000000002</v>
      </c>
      <c r="F267">
        <v>0</v>
      </c>
      <c r="G267">
        <v>543.04000000000008</v>
      </c>
      <c r="H267">
        <v>3167.53</v>
      </c>
      <c r="I267" s="39">
        <v>3684.0451924419617</v>
      </c>
      <c r="J267" s="39">
        <v>0</v>
      </c>
      <c r="K267" s="39">
        <v>762.27529969772525</v>
      </c>
      <c r="L267" s="39">
        <v>0</v>
      </c>
      <c r="M267" s="39">
        <v>4446.3204921396873</v>
      </c>
    </row>
    <row r="268" spans="1:13" x14ac:dyDescent="0.25">
      <c r="A268" s="7" t="s">
        <v>259</v>
      </c>
      <c r="B268" s="34">
        <v>96</v>
      </c>
      <c r="C268" s="34">
        <v>16</v>
      </c>
      <c r="D268" s="34"/>
      <c r="E268">
        <v>139.15000000000003</v>
      </c>
      <c r="F268">
        <v>10</v>
      </c>
      <c r="G268">
        <v>0</v>
      </c>
      <c r="H268">
        <v>149.15000000000003</v>
      </c>
      <c r="I268" s="39">
        <v>167.29553568099098</v>
      </c>
      <c r="J268" s="39">
        <v>12</v>
      </c>
      <c r="K268" s="39">
        <v>0</v>
      </c>
      <c r="L268" s="39">
        <v>0</v>
      </c>
      <c r="M268" s="39">
        <v>179.29553568099098</v>
      </c>
    </row>
    <row r="269" spans="1:13" x14ac:dyDescent="0.25">
      <c r="A269" s="7" t="s">
        <v>260</v>
      </c>
      <c r="B269" s="34">
        <f>400+280</f>
        <v>680</v>
      </c>
      <c r="C269" s="34">
        <f>144+4</f>
        <v>148</v>
      </c>
      <c r="D269" s="34"/>
      <c r="E269">
        <v>635.25000000000011</v>
      </c>
      <c r="F269">
        <v>94</v>
      </c>
      <c r="G269">
        <v>0</v>
      </c>
      <c r="H269">
        <v>729.25000000000011</v>
      </c>
      <c r="I269" s="39">
        <v>969.63759228800916</v>
      </c>
      <c r="J269" s="39">
        <v>100</v>
      </c>
      <c r="K269" s="39">
        <v>0</v>
      </c>
      <c r="L269" s="39">
        <v>0</v>
      </c>
      <c r="M269" s="39">
        <v>1069.6375922880093</v>
      </c>
    </row>
    <row r="270" spans="1:13" x14ac:dyDescent="0.25">
      <c r="A270" s="7" t="s">
        <v>261</v>
      </c>
      <c r="B270" s="34">
        <v>976</v>
      </c>
      <c r="C270" s="34">
        <v>104</v>
      </c>
      <c r="D270" s="34"/>
      <c r="E270">
        <v>840.95000000000016</v>
      </c>
      <c r="F270">
        <v>40</v>
      </c>
      <c r="G270">
        <v>0</v>
      </c>
      <c r="H270">
        <v>880.95000000000016</v>
      </c>
      <c r="I270" s="39">
        <v>1401.3186594372992</v>
      </c>
      <c r="J270" s="39">
        <v>44</v>
      </c>
      <c r="K270" s="39">
        <v>0</v>
      </c>
      <c r="L270" s="39">
        <v>0</v>
      </c>
      <c r="M270" s="39">
        <v>1445.3186594372992</v>
      </c>
    </row>
    <row r="271" spans="1:13" x14ac:dyDescent="0.25">
      <c r="A271" s="7" t="s">
        <v>262</v>
      </c>
      <c r="B271" s="34">
        <v>64</v>
      </c>
      <c r="C271" s="34">
        <v>4</v>
      </c>
      <c r="D271" s="34"/>
      <c r="E271">
        <v>67.760000000000005</v>
      </c>
      <c r="F271">
        <v>2</v>
      </c>
      <c r="G271">
        <v>0</v>
      </c>
      <c r="H271">
        <v>69.760000000000005</v>
      </c>
      <c r="I271" s="39">
        <v>79.909501904728828</v>
      </c>
      <c r="J271" s="39">
        <v>4</v>
      </c>
      <c r="K271" s="39">
        <v>0</v>
      </c>
      <c r="L271" s="39">
        <v>0</v>
      </c>
      <c r="M271" s="39">
        <v>83.909501904728828</v>
      </c>
    </row>
    <row r="272" spans="1:13" x14ac:dyDescent="0.25">
      <c r="A272" s="7" t="s">
        <v>263</v>
      </c>
      <c r="B272" s="34">
        <f>1121+80</f>
        <v>1201</v>
      </c>
      <c r="C272" s="34">
        <v>80</v>
      </c>
      <c r="D272" s="34"/>
      <c r="E272">
        <v>1246.3000000000002</v>
      </c>
      <c r="F272">
        <v>51</v>
      </c>
      <c r="G272">
        <v>0</v>
      </c>
      <c r="H272">
        <v>1297.3000000000002</v>
      </c>
      <c r="I272" s="39">
        <v>1949.8998799719932</v>
      </c>
      <c r="J272" s="39">
        <v>54</v>
      </c>
      <c r="K272" s="39">
        <v>0</v>
      </c>
      <c r="L272" s="39">
        <v>0</v>
      </c>
      <c r="M272" s="39">
        <v>2003.8998799719932</v>
      </c>
    </row>
    <row r="273" spans="1:13" x14ac:dyDescent="0.25">
      <c r="A273" s="7" t="s">
        <v>264</v>
      </c>
      <c r="B273" s="34">
        <v>5600</v>
      </c>
      <c r="C273" s="34"/>
      <c r="D273" s="34">
        <f>2053+3600</f>
        <v>5653</v>
      </c>
      <c r="E273">
        <v>4726.2600000000011</v>
      </c>
      <c r="F273">
        <v>0</v>
      </c>
      <c r="G273">
        <v>3655.7600000000007</v>
      </c>
      <c r="H273">
        <v>8382.0200000000023</v>
      </c>
      <c r="I273" s="39">
        <v>6365.5384380313772</v>
      </c>
      <c r="J273" s="39">
        <v>0</v>
      </c>
      <c r="K273" s="39">
        <v>4923.7411399748607</v>
      </c>
      <c r="L273" s="39">
        <v>0</v>
      </c>
      <c r="M273" s="39">
        <v>11289.279578006237</v>
      </c>
    </row>
    <row r="274" spans="1:13" x14ac:dyDescent="0.25">
      <c r="A274" s="7" t="s">
        <v>265</v>
      </c>
      <c r="B274" s="34">
        <v>346</v>
      </c>
      <c r="C274" s="34">
        <v>48</v>
      </c>
      <c r="D274" s="34"/>
      <c r="E274">
        <v>434.39000000000004</v>
      </c>
      <c r="F274">
        <v>32</v>
      </c>
      <c r="G274">
        <v>0</v>
      </c>
      <c r="H274">
        <v>466.39000000000004</v>
      </c>
      <c r="I274" s="39">
        <v>669.06064673246442</v>
      </c>
      <c r="J274" s="39">
        <v>34</v>
      </c>
      <c r="K274" s="39">
        <v>0</v>
      </c>
      <c r="L274" s="39">
        <v>0</v>
      </c>
      <c r="M274" s="39">
        <v>703.06064673246442</v>
      </c>
    </row>
    <row r="275" spans="1:13" x14ac:dyDescent="0.25">
      <c r="A275" s="16" t="s">
        <v>266</v>
      </c>
      <c r="B275" s="34">
        <v>600</v>
      </c>
      <c r="C275" s="34">
        <v>48</v>
      </c>
      <c r="D275" s="34"/>
      <c r="E275">
        <v>580.80000000000007</v>
      </c>
      <c r="F275">
        <v>37</v>
      </c>
      <c r="G275">
        <v>0</v>
      </c>
      <c r="H275">
        <v>617.80000000000007</v>
      </c>
      <c r="I275" s="39">
        <v>875.91687153831572</v>
      </c>
      <c r="J275" s="39">
        <v>40</v>
      </c>
      <c r="K275" s="39">
        <v>0</v>
      </c>
      <c r="L275" s="39">
        <v>0</v>
      </c>
      <c r="M275" s="39">
        <v>915.91687153831572</v>
      </c>
    </row>
    <row r="276" spans="1:13" x14ac:dyDescent="0.25">
      <c r="A276" s="7" t="s">
        <v>267</v>
      </c>
      <c r="B276" s="34">
        <v>204</v>
      </c>
      <c r="C276" s="34"/>
      <c r="D276" s="34"/>
      <c r="E276">
        <v>456.17000000000007</v>
      </c>
      <c r="F276">
        <v>0</v>
      </c>
      <c r="G276">
        <v>0</v>
      </c>
      <c r="H276">
        <v>456.17000000000007</v>
      </c>
      <c r="I276" s="39">
        <v>781.15939157683204</v>
      </c>
      <c r="J276" s="39">
        <v>0</v>
      </c>
      <c r="K276" s="39">
        <v>0</v>
      </c>
      <c r="L276" s="39">
        <v>0</v>
      </c>
      <c r="M276" s="39">
        <v>781.15939157683204</v>
      </c>
    </row>
    <row r="277" spans="1:13" x14ac:dyDescent="0.25">
      <c r="A277" s="7" t="s">
        <v>268</v>
      </c>
      <c r="B277" s="34">
        <v>568</v>
      </c>
      <c r="C277" s="34">
        <v>64</v>
      </c>
      <c r="D277" s="34"/>
      <c r="E277">
        <v>141.57000000000002</v>
      </c>
      <c r="F277">
        <v>6</v>
      </c>
      <c r="G277">
        <v>0</v>
      </c>
      <c r="H277">
        <v>147.57000000000002</v>
      </c>
      <c r="I277" s="39">
        <v>141.57000000000002</v>
      </c>
      <c r="J277" s="39">
        <v>6</v>
      </c>
      <c r="K277" s="39">
        <v>0</v>
      </c>
      <c r="L277" s="39">
        <v>0</v>
      </c>
      <c r="M277" s="39">
        <v>147.57000000000002</v>
      </c>
    </row>
    <row r="278" spans="1:13" x14ac:dyDescent="0.25">
      <c r="A278" s="7" t="s">
        <v>269</v>
      </c>
      <c r="B278" s="34">
        <v>800</v>
      </c>
      <c r="C278" s="34">
        <v>64</v>
      </c>
      <c r="D278" s="34"/>
      <c r="E278">
        <v>1393.9200000000003</v>
      </c>
      <c r="F278">
        <v>46</v>
      </c>
      <c r="G278">
        <v>0</v>
      </c>
      <c r="H278">
        <v>1439.9200000000003</v>
      </c>
      <c r="I278" s="39">
        <v>1679.3292038871905</v>
      </c>
      <c r="J278" s="39">
        <v>48</v>
      </c>
      <c r="K278" s="39">
        <v>0</v>
      </c>
      <c r="L278" s="39">
        <v>0</v>
      </c>
      <c r="M278" s="39">
        <v>1727.3292038871905</v>
      </c>
    </row>
    <row r="279" spans="1:13" x14ac:dyDescent="0.25">
      <c r="A279" s="7" t="s">
        <v>270</v>
      </c>
      <c r="B279" s="34">
        <v>1064</v>
      </c>
      <c r="C279" s="34">
        <v>56</v>
      </c>
      <c r="D279" s="34"/>
      <c r="E279">
        <v>958.32000000000016</v>
      </c>
      <c r="F279">
        <v>34</v>
      </c>
      <c r="G279">
        <v>0</v>
      </c>
      <c r="H279">
        <v>992.32000000000016</v>
      </c>
      <c r="I279" s="39">
        <v>1095.3367541776281</v>
      </c>
      <c r="J279" s="39">
        <v>36</v>
      </c>
      <c r="K279" s="39">
        <v>0</v>
      </c>
      <c r="L279" s="39">
        <v>0</v>
      </c>
      <c r="M279" s="39">
        <v>1131.3367541776281</v>
      </c>
    </row>
    <row r="280" spans="1:13" x14ac:dyDescent="0.25">
      <c r="A280" s="7" t="s">
        <v>271</v>
      </c>
      <c r="B280" s="34">
        <v>80</v>
      </c>
      <c r="C280" s="34">
        <v>8</v>
      </c>
      <c r="D280" s="34"/>
      <c r="E280">
        <v>60.500000000000007</v>
      </c>
      <c r="F280">
        <v>8</v>
      </c>
      <c r="G280">
        <v>0</v>
      </c>
      <c r="H280">
        <v>68.5</v>
      </c>
      <c r="I280" s="39">
        <v>104.82850070620718</v>
      </c>
      <c r="J280" s="39">
        <v>10</v>
      </c>
      <c r="K280" s="39">
        <v>0</v>
      </c>
      <c r="L280" s="39">
        <v>0</v>
      </c>
      <c r="M280" s="39">
        <v>114.82850070620718</v>
      </c>
    </row>
    <row r="281" spans="1:13" x14ac:dyDescent="0.25">
      <c r="A281" s="7" t="s">
        <v>272</v>
      </c>
      <c r="B281" s="34">
        <v>546</v>
      </c>
      <c r="C281" s="34">
        <v>48</v>
      </c>
      <c r="D281" s="34"/>
      <c r="E281">
        <v>423.50000000000006</v>
      </c>
      <c r="F281">
        <v>27</v>
      </c>
      <c r="G281">
        <v>0</v>
      </c>
      <c r="H281">
        <v>450.50000000000006</v>
      </c>
      <c r="I281" s="39">
        <v>540.51344334432247</v>
      </c>
      <c r="J281" s="39">
        <v>28</v>
      </c>
      <c r="K281" s="39">
        <v>0</v>
      </c>
      <c r="L281" s="39">
        <v>0</v>
      </c>
      <c r="M281" s="39">
        <v>568.51344334432247</v>
      </c>
    </row>
    <row r="282" spans="1:13" x14ac:dyDescent="0.25">
      <c r="A282" s="7" t="s">
        <v>273</v>
      </c>
      <c r="B282" s="34">
        <v>1024</v>
      </c>
      <c r="C282" s="34">
        <v>80</v>
      </c>
      <c r="D282" s="34"/>
      <c r="E282">
        <v>683.65000000000009</v>
      </c>
      <c r="F282">
        <v>55</v>
      </c>
      <c r="G282">
        <v>0</v>
      </c>
      <c r="H282">
        <v>738.65000000000009</v>
      </c>
      <c r="I282" s="39">
        <v>837.88398798177207</v>
      </c>
      <c r="J282" s="39">
        <v>58</v>
      </c>
      <c r="K282" s="39">
        <v>0</v>
      </c>
      <c r="L282" s="39">
        <v>0</v>
      </c>
      <c r="M282" s="39">
        <v>895.88398798177207</v>
      </c>
    </row>
    <row r="283" spans="1:13" x14ac:dyDescent="0.25">
      <c r="A283" s="7" t="s">
        <v>274</v>
      </c>
      <c r="B283" s="34">
        <v>730</v>
      </c>
      <c r="C283" s="34">
        <v>24</v>
      </c>
      <c r="D283" s="34"/>
      <c r="E283">
        <v>919.60000000000014</v>
      </c>
      <c r="F283">
        <v>18</v>
      </c>
      <c r="G283">
        <v>0</v>
      </c>
      <c r="H283">
        <v>937.60000000000014</v>
      </c>
      <c r="I283" s="39">
        <v>1136.6473413562896</v>
      </c>
      <c r="J283" s="39">
        <v>20</v>
      </c>
      <c r="K283" s="39">
        <v>0</v>
      </c>
      <c r="L283" s="39">
        <v>0</v>
      </c>
      <c r="M283" s="39">
        <v>1156.6473413562896</v>
      </c>
    </row>
    <row r="284" spans="1:13" x14ac:dyDescent="0.25">
      <c r="A284" s="7" t="s">
        <v>275</v>
      </c>
      <c r="B284" s="34">
        <v>448</v>
      </c>
      <c r="C284" s="34">
        <v>8</v>
      </c>
      <c r="D284" s="34"/>
      <c r="E284">
        <v>458.59000000000009</v>
      </c>
      <c r="F284">
        <v>5</v>
      </c>
      <c r="G284">
        <v>0</v>
      </c>
      <c r="H284">
        <v>463.59000000000009</v>
      </c>
      <c r="I284" s="39">
        <v>547.25124540776676</v>
      </c>
      <c r="J284" s="39">
        <v>6</v>
      </c>
      <c r="K284" s="39">
        <v>0</v>
      </c>
      <c r="L284" s="39">
        <v>0</v>
      </c>
      <c r="M284" s="39">
        <v>553.25124540776676</v>
      </c>
    </row>
    <row r="285" spans="1:13" x14ac:dyDescent="0.25">
      <c r="A285" s="7" t="s">
        <v>276</v>
      </c>
      <c r="B285" s="34">
        <v>928</v>
      </c>
      <c r="C285" s="34">
        <v>56</v>
      </c>
      <c r="D285" s="34"/>
      <c r="E285">
        <v>728.42000000000007</v>
      </c>
      <c r="F285">
        <v>35</v>
      </c>
      <c r="G285">
        <v>0</v>
      </c>
      <c r="H285">
        <v>763.42000000000007</v>
      </c>
      <c r="I285" s="39">
        <v>908.05520127421812</v>
      </c>
      <c r="J285" s="39">
        <v>36</v>
      </c>
      <c r="K285" s="39">
        <v>0</v>
      </c>
      <c r="L285" s="39">
        <v>0</v>
      </c>
      <c r="M285" s="39">
        <v>944.05520127421812</v>
      </c>
    </row>
    <row r="286" spans="1:13" x14ac:dyDescent="0.25">
      <c r="A286" s="7" t="s">
        <v>277</v>
      </c>
      <c r="B286" s="34">
        <f>48+80</f>
        <v>128</v>
      </c>
      <c r="C286" s="34"/>
      <c r="D286" s="34"/>
      <c r="E286">
        <v>106.48000000000002</v>
      </c>
      <c r="F286">
        <v>0</v>
      </c>
      <c r="G286">
        <v>0</v>
      </c>
      <c r="H286">
        <v>106.48000000000002</v>
      </c>
      <c r="I286" s="39">
        <v>204.81121786014066</v>
      </c>
      <c r="J286" s="39">
        <v>0</v>
      </c>
      <c r="K286" s="39">
        <v>0</v>
      </c>
      <c r="L286" s="39">
        <v>0</v>
      </c>
      <c r="M286" s="39">
        <v>204.81121786014066</v>
      </c>
    </row>
    <row r="287" spans="1:13" x14ac:dyDescent="0.25">
      <c r="A287" s="7" t="s">
        <v>278</v>
      </c>
      <c r="B287" s="34">
        <v>112</v>
      </c>
      <c r="C287" s="34">
        <v>4</v>
      </c>
      <c r="D287" s="34"/>
      <c r="E287">
        <v>96.800000000000011</v>
      </c>
      <c r="F287">
        <v>1</v>
      </c>
      <c r="G287">
        <v>0</v>
      </c>
      <c r="H287">
        <v>97.800000000000011</v>
      </c>
      <c r="I287" s="39">
        <v>129.56935277663459</v>
      </c>
      <c r="J287" s="39">
        <v>2</v>
      </c>
      <c r="K287" s="39">
        <v>0</v>
      </c>
      <c r="L287" s="39">
        <v>0</v>
      </c>
      <c r="M287" s="39">
        <v>131.56935277663459</v>
      </c>
    </row>
    <row r="288" spans="1:13" x14ac:dyDescent="0.25">
      <c r="A288" s="7" t="s">
        <v>279</v>
      </c>
      <c r="B288" s="34">
        <v>1700</v>
      </c>
      <c r="C288" s="34"/>
      <c r="D288" s="34">
        <v>672</v>
      </c>
      <c r="E288">
        <v>1497.9800000000002</v>
      </c>
      <c r="F288">
        <v>0</v>
      </c>
      <c r="G288">
        <v>111.32000000000001</v>
      </c>
      <c r="H288">
        <v>1609.3000000000002</v>
      </c>
      <c r="I288" s="39">
        <v>1928.2349017910108</v>
      </c>
      <c r="J288" s="39">
        <v>0</v>
      </c>
      <c r="K288" s="39">
        <v>143.29370837219142</v>
      </c>
      <c r="L288" s="39">
        <v>0</v>
      </c>
      <c r="M288" s="39">
        <v>2071.5286101632023</v>
      </c>
    </row>
    <row r="289" spans="1:13" x14ac:dyDescent="0.25">
      <c r="A289" s="7" t="s">
        <v>280</v>
      </c>
      <c r="B289" s="34">
        <v>718</v>
      </c>
      <c r="C289" s="34">
        <v>68</v>
      </c>
      <c r="D289" s="34"/>
      <c r="E289">
        <v>393.25000000000006</v>
      </c>
      <c r="F289">
        <v>51</v>
      </c>
      <c r="G289">
        <v>0</v>
      </c>
      <c r="H289">
        <v>444.25000000000006</v>
      </c>
      <c r="I289" s="39">
        <v>475.24473110338846</v>
      </c>
      <c r="J289" s="39">
        <v>54</v>
      </c>
      <c r="K289" s="39">
        <v>0</v>
      </c>
      <c r="L289" s="39">
        <v>0</v>
      </c>
      <c r="M289" s="39">
        <v>529.2447311033884</v>
      </c>
    </row>
    <row r="290" spans="1:13" x14ac:dyDescent="0.25">
      <c r="A290" s="7" t="s">
        <v>281</v>
      </c>
      <c r="B290" s="34">
        <v>300</v>
      </c>
      <c r="C290" s="34">
        <v>32</v>
      </c>
      <c r="D290" s="34"/>
      <c r="E290">
        <v>364.21000000000004</v>
      </c>
      <c r="F290">
        <v>27</v>
      </c>
      <c r="G290">
        <v>0</v>
      </c>
      <c r="H290">
        <v>391.21000000000004</v>
      </c>
      <c r="I290" s="39">
        <v>566.32529107458595</v>
      </c>
      <c r="J290" s="39">
        <v>30</v>
      </c>
      <c r="K290" s="39">
        <v>0</v>
      </c>
      <c r="L290" s="39">
        <v>0</v>
      </c>
      <c r="M290" s="39">
        <v>596.32529107458595</v>
      </c>
    </row>
    <row r="291" spans="1:13" x14ac:dyDescent="0.25">
      <c r="A291" s="7" t="s">
        <v>282</v>
      </c>
      <c r="B291" s="34">
        <v>238</v>
      </c>
      <c r="C291" s="34">
        <v>20</v>
      </c>
      <c r="D291" s="34"/>
      <c r="E291">
        <v>226.27000000000004</v>
      </c>
      <c r="F291">
        <v>17</v>
      </c>
      <c r="G291">
        <v>0</v>
      </c>
      <c r="H291">
        <v>243.27000000000004</v>
      </c>
      <c r="I291" s="39">
        <v>194.67238547617086</v>
      </c>
      <c r="J291" s="39">
        <v>18</v>
      </c>
      <c r="K291" s="39">
        <v>0</v>
      </c>
      <c r="L291" s="39">
        <v>0</v>
      </c>
      <c r="M291" s="39">
        <v>212.67238547617086</v>
      </c>
    </row>
    <row r="292" spans="1:13" x14ac:dyDescent="0.25">
      <c r="A292" s="7" t="s">
        <v>283</v>
      </c>
      <c r="B292" s="34">
        <v>648</v>
      </c>
      <c r="C292" s="34">
        <v>104</v>
      </c>
      <c r="D292" s="34"/>
      <c r="E292">
        <v>407.77000000000004</v>
      </c>
      <c r="F292">
        <v>44</v>
      </c>
      <c r="G292">
        <v>0</v>
      </c>
      <c r="H292">
        <v>451.77000000000004</v>
      </c>
      <c r="I292" s="39">
        <v>519.79263141691058</v>
      </c>
      <c r="J292" s="39">
        <v>46</v>
      </c>
      <c r="K292" s="39">
        <v>0</v>
      </c>
      <c r="L292" s="39">
        <v>0</v>
      </c>
      <c r="M292" s="39">
        <v>565.79263141691058</v>
      </c>
    </row>
    <row r="293" spans="1:13" x14ac:dyDescent="0.25">
      <c r="A293" s="7" t="s">
        <v>284</v>
      </c>
      <c r="B293" s="34">
        <v>808</v>
      </c>
      <c r="C293" s="34">
        <v>60</v>
      </c>
      <c r="D293" s="34"/>
      <c r="E293">
        <v>471.90000000000009</v>
      </c>
      <c r="F293">
        <v>36</v>
      </c>
      <c r="G293">
        <v>0</v>
      </c>
      <c r="H293">
        <v>507.90000000000009</v>
      </c>
      <c r="I293" s="39">
        <v>612.29465851383065</v>
      </c>
      <c r="J293" s="39">
        <v>38</v>
      </c>
      <c r="K293" s="39">
        <v>0</v>
      </c>
      <c r="L293" s="39">
        <v>0</v>
      </c>
      <c r="M293" s="39">
        <v>650.29465851383065</v>
      </c>
    </row>
    <row r="294" spans="1:13" x14ac:dyDescent="0.25">
      <c r="A294" s="7" t="s">
        <v>285</v>
      </c>
      <c r="B294" s="34">
        <v>408</v>
      </c>
      <c r="C294" s="34">
        <v>140</v>
      </c>
      <c r="D294" s="34"/>
      <c r="E294">
        <v>317.02000000000004</v>
      </c>
      <c r="F294">
        <v>19</v>
      </c>
      <c r="G294">
        <v>0</v>
      </c>
      <c r="H294">
        <v>336.02000000000004</v>
      </c>
      <c r="I294" s="39">
        <v>500.3941158336753</v>
      </c>
      <c r="J294" s="39">
        <v>22</v>
      </c>
      <c r="K294" s="39">
        <v>0</v>
      </c>
      <c r="L294" s="39">
        <v>0</v>
      </c>
      <c r="M294" s="39">
        <v>522.3941158336753</v>
      </c>
    </row>
    <row r="295" spans="1:13" x14ac:dyDescent="0.25">
      <c r="A295" s="8" t="s">
        <v>286</v>
      </c>
      <c r="B295" s="34">
        <v>952</v>
      </c>
      <c r="C295" s="34">
        <v>32</v>
      </c>
      <c r="D295" s="34"/>
      <c r="E295">
        <v>624.36000000000013</v>
      </c>
      <c r="F295">
        <v>31</v>
      </c>
      <c r="G295">
        <v>0</v>
      </c>
      <c r="H295">
        <v>655.36000000000013</v>
      </c>
      <c r="I295" s="39">
        <v>879.86908153103195</v>
      </c>
      <c r="J295" s="39">
        <v>34</v>
      </c>
      <c r="K295" s="39">
        <v>0</v>
      </c>
      <c r="L295" s="39">
        <v>0</v>
      </c>
      <c r="M295" s="39">
        <v>913.86908153103195</v>
      </c>
    </row>
    <row r="296" spans="1:13" x14ac:dyDescent="0.25">
      <c r="A296" s="7" t="s">
        <v>287</v>
      </c>
      <c r="B296" s="34">
        <v>1064</v>
      </c>
      <c r="C296" s="34">
        <v>64</v>
      </c>
      <c r="D296" s="34"/>
      <c r="E296">
        <v>1033.3400000000001</v>
      </c>
      <c r="F296">
        <v>31</v>
      </c>
      <c r="G296">
        <v>0</v>
      </c>
      <c r="H296">
        <v>1064.3400000000001</v>
      </c>
      <c r="I296" s="39">
        <v>1316.8259129684257</v>
      </c>
      <c r="J296" s="39">
        <v>32</v>
      </c>
      <c r="K296" s="39">
        <v>0</v>
      </c>
      <c r="L296" s="39">
        <v>0</v>
      </c>
      <c r="M296" s="39">
        <v>1348.8259129684257</v>
      </c>
    </row>
    <row r="297" spans="1:13" x14ac:dyDescent="0.25">
      <c r="A297" s="7" t="s">
        <v>288</v>
      </c>
      <c r="B297" s="34">
        <v>668</v>
      </c>
      <c r="C297" s="34">
        <v>16</v>
      </c>
      <c r="D297" s="34"/>
      <c r="E297">
        <v>433.18000000000006</v>
      </c>
      <c r="F297">
        <v>14</v>
      </c>
      <c r="G297">
        <v>0</v>
      </c>
      <c r="H297">
        <v>447.18000000000006</v>
      </c>
      <c r="I297" s="39">
        <v>601.82491787183051</v>
      </c>
      <c r="J297" s="39">
        <v>16</v>
      </c>
      <c r="K297" s="39">
        <v>0</v>
      </c>
      <c r="L297" s="39">
        <v>0</v>
      </c>
      <c r="M297" s="39">
        <v>617.82491787183051</v>
      </c>
    </row>
    <row r="298" spans="1:13" x14ac:dyDescent="0.25">
      <c r="A298" s="7" t="s">
        <v>289</v>
      </c>
      <c r="B298" s="34">
        <f>416+16</f>
        <v>432</v>
      </c>
      <c r="C298" s="34">
        <v>24</v>
      </c>
      <c r="D298" s="34"/>
      <c r="E298">
        <v>393.25000000000006</v>
      </c>
      <c r="F298">
        <v>22</v>
      </c>
      <c r="G298">
        <v>0</v>
      </c>
      <c r="H298">
        <v>415.25000000000006</v>
      </c>
      <c r="I298" s="39">
        <v>444.43245601653246</v>
      </c>
      <c r="J298" s="39">
        <v>24</v>
      </c>
      <c r="K298" s="39">
        <v>0</v>
      </c>
      <c r="L298" s="39">
        <v>0</v>
      </c>
      <c r="M298" s="39">
        <v>468.43245601653246</v>
      </c>
    </row>
    <row r="299" spans="1:13" x14ac:dyDescent="0.25">
      <c r="A299" s="7" t="s">
        <v>290</v>
      </c>
      <c r="B299" s="34">
        <v>216</v>
      </c>
      <c r="C299" s="34">
        <v>20</v>
      </c>
      <c r="D299" s="34"/>
      <c r="E299">
        <v>122.21000000000002</v>
      </c>
      <c r="F299">
        <v>15</v>
      </c>
      <c r="G299">
        <v>0</v>
      </c>
      <c r="H299">
        <v>137.21000000000004</v>
      </c>
      <c r="I299" s="39">
        <v>153.04065540690047</v>
      </c>
      <c r="J299" s="39">
        <v>16</v>
      </c>
      <c r="K299" s="39">
        <v>0</v>
      </c>
      <c r="L299" s="39">
        <v>0</v>
      </c>
      <c r="M299" s="39">
        <v>169.04065540690047</v>
      </c>
    </row>
    <row r="300" spans="1:13" x14ac:dyDescent="0.25">
      <c r="A300" s="7" t="s">
        <v>291</v>
      </c>
      <c r="B300" s="34">
        <v>352</v>
      </c>
      <c r="C300" s="34">
        <v>112</v>
      </c>
      <c r="D300" s="34"/>
      <c r="E300">
        <v>165.77000000000004</v>
      </c>
      <c r="F300">
        <v>60</v>
      </c>
      <c r="G300">
        <v>0</v>
      </c>
      <c r="H300">
        <v>225.77000000000004</v>
      </c>
      <c r="I300" s="39">
        <v>208.40358010114994</v>
      </c>
      <c r="J300" s="39">
        <v>62</v>
      </c>
      <c r="K300" s="39">
        <v>0</v>
      </c>
      <c r="L300" s="39">
        <v>0</v>
      </c>
      <c r="M300" s="39">
        <v>270.40358010114994</v>
      </c>
    </row>
    <row r="301" spans="1:13" x14ac:dyDescent="0.25">
      <c r="A301" s="7" t="s">
        <v>292</v>
      </c>
      <c r="B301" s="34">
        <f>890+370+163</f>
        <v>1423</v>
      </c>
      <c r="C301" s="34">
        <v>12</v>
      </c>
      <c r="D301" s="34"/>
      <c r="E301">
        <v>949.85000000000014</v>
      </c>
      <c r="F301">
        <v>13</v>
      </c>
      <c r="G301">
        <v>0</v>
      </c>
      <c r="H301">
        <v>962.85000000000014</v>
      </c>
      <c r="I301" s="39">
        <v>1134.8482910564517</v>
      </c>
      <c r="J301" s="39">
        <v>14</v>
      </c>
      <c r="K301" s="39">
        <v>0</v>
      </c>
      <c r="L301" s="39">
        <v>0</v>
      </c>
      <c r="M301" s="39">
        <v>1148.8482910564517</v>
      </c>
    </row>
    <row r="302" spans="1:13" x14ac:dyDescent="0.25">
      <c r="A302" s="7" t="s">
        <v>293</v>
      </c>
      <c r="B302" s="34">
        <v>258</v>
      </c>
      <c r="C302" s="34"/>
      <c r="D302" s="34">
        <v>222</v>
      </c>
      <c r="E302">
        <v>873.62000000000012</v>
      </c>
      <c r="F302">
        <v>0</v>
      </c>
      <c r="G302">
        <v>43.56</v>
      </c>
      <c r="H302">
        <v>917.18000000000006</v>
      </c>
      <c r="I302" s="39">
        <v>1538.1185529226004</v>
      </c>
      <c r="J302" s="39">
        <v>0</v>
      </c>
      <c r="K302" s="39">
        <v>76.692891835475919</v>
      </c>
      <c r="L302" s="39">
        <v>0</v>
      </c>
      <c r="M302" s="39">
        <v>1614.8114447580763</v>
      </c>
    </row>
    <row r="303" spans="1:13" x14ac:dyDescent="0.25">
      <c r="A303" s="7" t="s">
        <v>294</v>
      </c>
      <c r="B303" s="34">
        <v>280</v>
      </c>
      <c r="C303" s="34">
        <v>4</v>
      </c>
      <c r="D303" s="34"/>
      <c r="E303">
        <v>216.59000000000003</v>
      </c>
      <c r="F303">
        <v>3</v>
      </c>
      <c r="G303">
        <v>0</v>
      </c>
      <c r="H303">
        <v>219.59000000000003</v>
      </c>
      <c r="I303" s="39">
        <v>389.02193860708167</v>
      </c>
      <c r="J303" s="39">
        <v>4</v>
      </c>
      <c r="K303" s="39">
        <v>0</v>
      </c>
      <c r="L303" s="39">
        <v>0</v>
      </c>
      <c r="M303" s="39">
        <v>393.02193860708167</v>
      </c>
    </row>
    <row r="304" spans="1:13" x14ac:dyDescent="0.25">
      <c r="A304" s="8" t="s">
        <v>295</v>
      </c>
      <c r="B304" s="34">
        <v>840</v>
      </c>
      <c r="C304" s="34"/>
      <c r="D304" s="34">
        <v>1525</v>
      </c>
      <c r="E304">
        <v>1126.5100000000002</v>
      </c>
      <c r="F304">
        <v>0</v>
      </c>
      <c r="G304">
        <v>396.95000000000005</v>
      </c>
      <c r="H304">
        <v>1523.4600000000003</v>
      </c>
      <c r="I304" s="39">
        <v>1438.7598135223266</v>
      </c>
      <c r="J304" s="39">
        <v>0</v>
      </c>
      <c r="K304" s="39">
        <v>506.97793004739191</v>
      </c>
      <c r="L304" s="39">
        <v>0</v>
      </c>
      <c r="M304" s="39">
        <v>1945.7377435697185</v>
      </c>
    </row>
    <row r="305" spans="1:13" x14ac:dyDescent="0.25">
      <c r="A305" s="7" t="s">
        <v>296</v>
      </c>
      <c r="B305" s="34">
        <v>48</v>
      </c>
      <c r="C305" s="34">
        <v>4</v>
      </c>
      <c r="D305" s="34"/>
      <c r="E305">
        <v>53.240000000000009</v>
      </c>
      <c r="F305">
        <v>0</v>
      </c>
      <c r="G305">
        <v>0</v>
      </c>
      <c r="H305">
        <v>53.240000000000009</v>
      </c>
      <c r="I305" s="39">
        <v>75.285985012587957</v>
      </c>
      <c r="J305" s="39">
        <v>0</v>
      </c>
      <c r="K305" s="39">
        <v>0</v>
      </c>
      <c r="L305" s="39">
        <v>0</v>
      </c>
      <c r="M305" s="39">
        <v>75.285985012587957</v>
      </c>
    </row>
    <row r="306" spans="1:13" x14ac:dyDescent="0.25">
      <c r="A306" s="8" t="s">
        <v>297</v>
      </c>
      <c r="B306" s="34">
        <v>1056</v>
      </c>
      <c r="C306" s="34"/>
      <c r="D306" s="34">
        <v>1503</v>
      </c>
      <c r="E306">
        <v>1454.4200000000003</v>
      </c>
      <c r="F306">
        <v>0</v>
      </c>
      <c r="G306">
        <v>386.22000000000008</v>
      </c>
      <c r="H306">
        <v>1840.6400000000003</v>
      </c>
      <c r="I306" s="39">
        <v>1928.4821451053306</v>
      </c>
      <c r="J306" s="39">
        <v>0</v>
      </c>
      <c r="K306" s="39">
        <v>512.10680139339445</v>
      </c>
      <c r="L306" s="39">
        <v>0</v>
      </c>
      <c r="M306" s="39">
        <v>2440.5889464987249</v>
      </c>
    </row>
    <row r="307" spans="1:13" x14ac:dyDescent="0.25">
      <c r="A307" s="7" t="s">
        <v>298</v>
      </c>
      <c r="B307" s="34">
        <v>638</v>
      </c>
      <c r="C307" s="34">
        <v>76</v>
      </c>
      <c r="D307" s="34"/>
      <c r="E307">
        <v>715.11000000000013</v>
      </c>
      <c r="F307">
        <v>64</v>
      </c>
      <c r="G307">
        <v>0</v>
      </c>
      <c r="H307">
        <v>779.11000000000013</v>
      </c>
      <c r="I307" s="39">
        <v>990.39465627326285</v>
      </c>
      <c r="J307" s="39">
        <v>68</v>
      </c>
      <c r="K307" s="39">
        <v>0</v>
      </c>
      <c r="L307" s="39">
        <v>0</v>
      </c>
      <c r="M307" s="39">
        <v>1058.3946562732629</v>
      </c>
    </row>
    <row r="308" spans="1:13" x14ac:dyDescent="0.25">
      <c r="A308" s="7" t="s">
        <v>299</v>
      </c>
      <c r="B308" s="34">
        <v>696</v>
      </c>
      <c r="C308" s="34">
        <v>184</v>
      </c>
      <c r="D308" s="34"/>
      <c r="E308">
        <v>1315.2700000000002</v>
      </c>
      <c r="F308">
        <v>164</v>
      </c>
      <c r="G308">
        <v>0</v>
      </c>
      <c r="H308">
        <v>1479.2700000000002</v>
      </c>
      <c r="I308" s="39">
        <v>2075.7530461750762</v>
      </c>
      <c r="J308" s="39">
        <v>174</v>
      </c>
      <c r="K308" s="39">
        <v>0</v>
      </c>
      <c r="L308" s="39">
        <v>0</v>
      </c>
      <c r="M308" s="39">
        <v>2249.7530461750762</v>
      </c>
    </row>
    <row r="309" spans="1:13" x14ac:dyDescent="0.25">
      <c r="A309" s="7" t="s">
        <v>300</v>
      </c>
      <c r="B309" s="34">
        <v>940</v>
      </c>
      <c r="C309" s="34"/>
      <c r="D309" s="34"/>
      <c r="E309">
        <v>947.43000000000018</v>
      </c>
      <c r="F309">
        <v>1</v>
      </c>
      <c r="G309">
        <v>0</v>
      </c>
      <c r="H309">
        <v>948.43000000000018</v>
      </c>
      <c r="I309" s="39">
        <v>2082.5449065756357</v>
      </c>
      <c r="J309" s="39">
        <v>2</v>
      </c>
      <c r="K309" s="39">
        <v>0</v>
      </c>
      <c r="L309" s="39">
        <v>0</v>
      </c>
      <c r="M309" s="39">
        <v>2084.5449065756357</v>
      </c>
    </row>
    <row r="310" spans="1:13" x14ac:dyDescent="0.25">
      <c r="A310" s="9" t="s">
        <v>301</v>
      </c>
      <c r="B310" s="34">
        <v>1786</v>
      </c>
      <c r="C310" s="34"/>
      <c r="D310" s="34">
        <f>1216+3823</f>
        <v>5039</v>
      </c>
      <c r="E310">
        <v>2352.2400000000002</v>
      </c>
      <c r="F310">
        <v>0</v>
      </c>
      <c r="G310">
        <v>4168.0200000000004</v>
      </c>
      <c r="H310">
        <v>6520.26</v>
      </c>
      <c r="I310" s="39">
        <v>3760.3426924947576</v>
      </c>
      <c r="J310" s="39">
        <v>0</v>
      </c>
      <c r="K310" s="39">
        <v>6663.0886088035231</v>
      </c>
      <c r="L310" s="39">
        <v>10423.43130129828</v>
      </c>
      <c r="M310" s="39">
        <v>10423.43130129828</v>
      </c>
    </row>
    <row r="311" spans="1:13" x14ac:dyDescent="0.25">
      <c r="A311" s="7" t="s">
        <v>302</v>
      </c>
      <c r="B311" s="35">
        <v>1</v>
      </c>
      <c r="C311" s="35">
        <v>163</v>
      </c>
      <c r="D311" s="34"/>
      <c r="E311">
        <v>321.86000000000007</v>
      </c>
      <c r="F311">
        <v>117</v>
      </c>
      <c r="G311">
        <v>0</v>
      </c>
      <c r="H311">
        <v>438.86000000000007</v>
      </c>
      <c r="I311" s="39">
        <v>422.5266996150196</v>
      </c>
      <c r="J311" s="39">
        <v>122</v>
      </c>
      <c r="K311" s="39">
        <v>0</v>
      </c>
      <c r="L311" s="39">
        <v>0</v>
      </c>
      <c r="M311" s="39">
        <v>544.52669961501965</v>
      </c>
    </row>
    <row r="312" spans="1:13" x14ac:dyDescent="0.25">
      <c r="A312" s="7" t="s">
        <v>303</v>
      </c>
      <c r="B312" s="34">
        <v>232</v>
      </c>
      <c r="C312" s="34">
        <v>44</v>
      </c>
      <c r="D312" s="34"/>
      <c r="E312">
        <v>347.27000000000004</v>
      </c>
      <c r="F312">
        <v>20</v>
      </c>
      <c r="G312">
        <v>0</v>
      </c>
      <c r="H312">
        <v>367.27000000000004</v>
      </c>
      <c r="I312" s="39">
        <v>591.76232797122987</v>
      </c>
      <c r="J312" s="39">
        <v>22</v>
      </c>
      <c r="K312" s="39">
        <v>0</v>
      </c>
      <c r="L312" s="39">
        <v>0</v>
      </c>
      <c r="M312" s="39">
        <v>613.76232797122987</v>
      </c>
    </row>
    <row r="313" spans="1:13" x14ac:dyDescent="0.25">
      <c r="A313" s="7" t="s">
        <v>304</v>
      </c>
      <c r="B313" s="34">
        <v>64</v>
      </c>
      <c r="C313" s="34">
        <v>16</v>
      </c>
      <c r="D313" s="34"/>
      <c r="E313">
        <v>82.280000000000015</v>
      </c>
      <c r="F313">
        <v>10</v>
      </c>
      <c r="G313">
        <v>0</v>
      </c>
      <c r="H313">
        <v>92.280000000000015</v>
      </c>
      <c r="I313" s="39">
        <v>147.39187391664257</v>
      </c>
      <c r="J313" s="39">
        <v>12</v>
      </c>
      <c r="K313" s="39">
        <v>0</v>
      </c>
      <c r="L313" s="39">
        <v>0</v>
      </c>
      <c r="M313" s="39">
        <v>159.39187391664257</v>
      </c>
    </row>
    <row r="314" spans="1:13" x14ac:dyDescent="0.25">
      <c r="A314" s="7" t="s">
        <v>305</v>
      </c>
      <c r="B314" s="34">
        <v>336</v>
      </c>
      <c r="C314" s="34">
        <v>12</v>
      </c>
      <c r="D314" s="34"/>
      <c r="E314">
        <v>294.03000000000003</v>
      </c>
      <c r="F314">
        <v>8</v>
      </c>
      <c r="G314">
        <v>0</v>
      </c>
      <c r="H314">
        <v>302.03000000000003</v>
      </c>
      <c r="I314" s="39">
        <v>344.35841426160562</v>
      </c>
      <c r="J314" s="39">
        <v>10</v>
      </c>
      <c r="K314" s="39">
        <v>0</v>
      </c>
      <c r="L314" s="39">
        <v>0</v>
      </c>
      <c r="M314" s="39">
        <v>354.35841426160562</v>
      </c>
    </row>
    <row r="315" spans="1:13" x14ac:dyDescent="0.25">
      <c r="A315" s="7" t="s">
        <v>306</v>
      </c>
      <c r="B315" s="34">
        <v>176</v>
      </c>
      <c r="C315" s="34">
        <v>24</v>
      </c>
      <c r="D315" s="34"/>
      <c r="E315">
        <v>205.70000000000005</v>
      </c>
      <c r="F315">
        <v>23</v>
      </c>
      <c r="G315">
        <v>0</v>
      </c>
      <c r="H315">
        <v>228.70000000000005</v>
      </c>
      <c r="I315" s="39">
        <v>271.13905360118872</v>
      </c>
      <c r="J315" s="39">
        <v>24</v>
      </c>
      <c r="K315" s="39">
        <v>0</v>
      </c>
      <c r="L315" s="39">
        <v>0</v>
      </c>
      <c r="M315" s="39">
        <v>295.13905360118872</v>
      </c>
    </row>
    <row r="316" spans="1:13" x14ac:dyDescent="0.25">
      <c r="A316" s="7" t="s">
        <v>307</v>
      </c>
      <c r="B316" s="34">
        <v>128</v>
      </c>
      <c r="C316" s="34">
        <v>24</v>
      </c>
      <c r="D316" s="34"/>
      <c r="E316">
        <v>160.93000000000004</v>
      </c>
      <c r="F316">
        <v>14</v>
      </c>
      <c r="G316">
        <v>0</v>
      </c>
      <c r="H316">
        <v>174.93000000000004</v>
      </c>
      <c r="I316" s="39">
        <v>241.88106099127526</v>
      </c>
      <c r="J316" s="39">
        <v>16</v>
      </c>
      <c r="K316" s="39">
        <v>0</v>
      </c>
      <c r="L316" s="39">
        <v>0</v>
      </c>
      <c r="M316" s="39">
        <v>257.88106099127526</v>
      </c>
    </row>
    <row r="317" spans="1:13" x14ac:dyDescent="0.25">
      <c r="A317" s="7" t="s">
        <v>308</v>
      </c>
      <c r="B317" s="34">
        <f>32+96</f>
        <v>128</v>
      </c>
      <c r="C317" s="34">
        <v>4</v>
      </c>
      <c r="D317" s="34"/>
      <c r="E317">
        <v>173.03000000000003</v>
      </c>
      <c r="F317">
        <v>5</v>
      </c>
      <c r="G317">
        <v>0</v>
      </c>
      <c r="H317">
        <v>178.03000000000003</v>
      </c>
      <c r="I317" s="39">
        <v>276.67781008217224</v>
      </c>
      <c r="J317" s="39">
        <v>6</v>
      </c>
      <c r="K317" s="39">
        <v>0</v>
      </c>
      <c r="L317" s="39">
        <v>0</v>
      </c>
      <c r="M317" s="39">
        <v>282.67781008217224</v>
      </c>
    </row>
    <row r="318" spans="1:13" x14ac:dyDescent="0.25">
      <c r="A318" s="7" t="s">
        <v>309</v>
      </c>
      <c r="B318" s="34">
        <v>914</v>
      </c>
      <c r="C318" s="34">
        <v>52</v>
      </c>
      <c r="D318" s="34"/>
      <c r="E318">
        <v>1064.8000000000002</v>
      </c>
      <c r="F318">
        <v>82</v>
      </c>
      <c r="G318">
        <v>0</v>
      </c>
      <c r="H318">
        <v>1146.8000000000002</v>
      </c>
      <c r="I318" s="39">
        <v>1381.2812008477079</v>
      </c>
      <c r="J318" s="39">
        <v>86</v>
      </c>
      <c r="K318" s="39">
        <v>0</v>
      </c>
      <c r="L318" s="39">
        <v>0</v>
      </c>
      <c r="M318" s="39">
        <v>1467.2812008477079</v>
      </c>
    </row>
    <row r="319" spans="1:13" x14ac:dyDescent="0.25">
      <c r="A319" s="11" t="s">
        <v>310</v>
      </c>
      <c r="B319" s="34">
        <v>48</v>
      </c>
      <c r="C319" s="34"/>
      <c r="D319" s="34"/>
      <c r="E319">
        <v>55.660000000000011</v>
      </c>
      <c r="F319">
        <v>0</v>
      </c>
      <c r="G319">
        <v>0</v>
      </c>
      <c r="H319">
        <v>55.660000000000011</v>
      </c>
      <c r="I319" s="39">
        <v>74.970275328197957</v>
      </c>
      <c r="J319" s="39">
        <v>0</v>
      </c>
      <c r="K319" s="39">
        <v>0</v>
      </c>
      <c r="L319" s="39">
        <v>0</v>
      </c>
      <c r="M319" s="39">
        <v>74.970275328197957</v>
      </c>
    </row>
    <row r="320" spans="1:13" x14ac:dyDescent="0.25">
      <c r="A320" s="7" t="s">
        <v>311</v>
      </c>
      <c r="B320" s="34">
        <v>1192</v>
      </c>
      <c r="C320" s="34">
        <v>100</v>
      </c>
      <c r="D320" s="34"/>
      <c r="E320">
        <v>1079.3200000000002</v>
      </c>
      <c r="F320">
        <v>79</v>
      </c>
      <c r="G320">
        <v>0</v>
      </c>
      <c r="H320">
        <v>1158.3200000000002</v>
      </c>
      <c r="I320" s="39">
        <v>1361.3856158806111</v>
      </c>
      <c r="J320" s="39">
        <v>82</v>
      </c>
      <c r="K320" s="39">
        <v>0</v>
      </c>
      <c r="L320" s="39">
        <v>0</v>
      </c>
      <c r="M320" s="39">
        <v>1443.3856158806111</v>
      </c>
    </row>
    <row r="321" spans="1:13" x14ac:dyDescent="0.25">
      <c r="A321" s="7" t="s">
        <v>312</v>
      </c>
      <c r="B321" s="34">
        <v>304</v>
      </c>
      <c r="C321" s="34">
        <v>12</v>
      </c>
      <c r="D321" s="34"/>
      <c r="E321">
        <v>303.71000000000004</v>
      </c>
      <c r="F321">
        <v>10</v>
      </c>
      <c r="G321">
        <v>0</v>
      </c>
      <c r="H321">
        <v>313.71000000000004</v>
      </c>
      <c r="I321" s="39">
        <v>373.98903552412378</v>
      </c>
      <c r="J321" s="39">
        <v>12</v>
      </c>
      <c r="K321" s="39">
        <v>0</v>
      </c>
      <c r="L321" s="39">
        <v>0</v>
      </c>
      <c r="M321" s="39">
        <v>385.98903552412378</v>
      </c>
    </row>
    <row r="322" spans="1:13" x14ac:dyDescent="0.25">
      <c r="A322" s="7" t="s">
        <v>313</v>
      </c>
      <c r="B322" s="34">
        <v>1104</v>
      </c>
      <c r="C322" s="34"/>
      <c r="D322" s="34">
        <v>804</v>
      </c>
      <c r="E322">
        <v>1026.0800000000002</v>
      </c>
      <c r="F322">
        <v>0</v>
      </c>
      <c r="G322">
        <v>200.29000000000002</v>
      </c>
      <c r="H322">
        <v>1226.3700000000001</v>
      </c>
      <c r="I322" s="39">
        <v>1415.8689323428111</v>
      </c>
      <c r="J322" s="39">
        <v>0</v>
      </c>
      <c r="K322" s="39">
        <v>276.37648960991504</v>
      </c>
      <c r="L322" s="39">
        <v>0</v>
      </c>
      <c r="M322" s="39">
        <v>1692.2454219527262</v>
      </c>
    </row>
    <row r="323" spans="1:13" x14ac:dyDescent="0.25">
      <c r="A323" s="7" t="s">
        <v>314</v>
      </c>
      <c r="B323" s="34">
        <v>414</v>
      </c>
      <c r="C323" s="34">
        <v>12</v>
      </c>
      <c r="D323" s="34"/>
      <c r="E323">
        <v>166.98000000000002</v>
      </c>
      <c r="F323">
        <v>3</v>
      </c>
      <c r="G323">
        <v>0</v>
      </c>
      <c r="H323">
        <v>169.98000000000002</v>
      </c>
      <c r="I323" s="39">
        <v>253.47178671444144</v>
      </c>
      <c r="J323" s="39">
        <v>4</v>
      </c>
      <c r="K323" s="39">
        <v>0</v>
      </c>
      <c r="L323" s="39">
        <v>0</v>
      </c>
      <c r="M323" s="39">
        <v>257.47178671444146</v>
      </c>
    </row>
    <row r="324" spans="1:13" x14ac:dyDescent="0.25">
      <c r="A324" s="7" t="s">
        <v>315</v>
      </c>
      <c r="B324" s="34">
        <v>32</v>
      </c>
      <c r="C324" s="34">
        <v>4</v>
      </c>
      <c r="D324" s="34"/>
      <c r="E324">
        <v>25.410000000000004</v>
      </c>
      <c r="F324">
        <v>0</v>
      </c>
      <c r="G324">
        <v>0</v>
      </c>
      <c r="H324">
        <v>25.410000000000004</v>
      </c>
      <c r="I324" s="39">
        <v>30.676348005509187</v>
      </c>
      <c r="J324" s="39">
        <v>0</v>
      </c>
      <c r="K324" s="39">
        <v>0</v>
      </c>
      <c r="L324" s="39">
        <v>0</v>
      </c>
      <c r="M324" s="39">
        <v>30.676348005509187</v>
      </c>
    </row>
    <row r="325" spans="1:13" x14ac:dyDescent="0.25">
      <c r="A325" s="7" t="s">
        <v>316</v>
      </c>
      <c r="B325" s="34">
        <v>48</v>
      </c>
      <c r="C325" s="34">
        <v>8</v>
      </c>
      <c r="D325" s="34"/>
      <c r="E325">
        <v>22.990000000000002</v>
      </c>
      <c r="F325">
        <v>2</v>
      </c>
      <c r="G325">
        <v>0</v>
      </c>
      <c r="H325">
        <v>24.990000000000002</v>
      </c>
      <c r="I325" s="39">
        <v>40.628003096032835</v>
      </c>
      <c r="J325" s="39">
        <v>4</v>
      </c>
      <c r="K325" s="39">
        <v>0</v>
      </c>
      <c r="L325" s="39">
        <v>0</v>
      </c>
      <c r="M325" s="39">
        <v>44.628003096032835</v>
      </c>
    </row>
    <row r="326" spans="1:13" x14ac:dyDescent="0.25">
      <c r="A326" s="7" t="s">
        <v>317</v>
      </c>
      <c r="B326" s="34">
        <v>0</v>
      </c>
      <c r="C326" s="34"/>
      <c r="D326" s="34"/>
      <c r="E326">
        <v>0</v>
      </c>
      <c r="F326">
        <v>4</v>
      </c>
      <c r="G326">
        <v>0</v>
      </c>
      <c r="H326">
        <v>4</v>
      </c>
      <c r="I326" s="39">
        <v>0</v>
      </c>
      <c r="J326" s="39">
        <v>6</v>
      </c>
      <c r="K326" s="39">
        <v>0</v>
      </c>
      <c r="L326" s="39">
        <v>0</v>
      </c>
      <c r="M326" s="39">
        <v>6</v>
      </c>
    </row>
    <row r="327" spans="1:13" x14ac:dyDescent="0.25">
      <c r="A327" s="8" t="s">
        <v>318</v>
      </c>
      <c r="B327" s="34">
        <f>1243+130</f>
        <v>1373</v>
      </c>
      <c r="C327" s="34">
        <v>50</v>
      </c>
      <c r="D327" s="34">
        <v>555</v>
      </c>
      <c r="E327">
        <v>1179.7500000000002</v>
      </c>
      <c r="F327">
        <v>40</v>
      </c>
      <c r="G327">
        <v>245.13000000000002</v>
      </c>
      <c r="H327">
        <v>1464.8800000000003</v>
      </c>
      <c r="I327" s="39">
        <v>1465.9471330430263</v>
      </c>
      <c r="J327" s="39">
        <v>42</v>
      </c>
      <c r="K327" s="39">
        <v>304.59641510729989</v>
      </c>
      <c r="L327" s="39">
        <v>0</v>
      </c>
      <c r="M327" s="39">
        <v>1812.5435481503262</v>
      </c>
    </row>
    <row r="328" spans="1:13" x14ac:dyDescent="0.25">
      <c r="A328" s="7" t="s">
        <v>319</v>
      </c>
      <c r="B328" s="34">
        <f>464+80</f>
        <v>544</v>
      </c>
      <c r="C328" s="34">
        <v>32</v>
      </c>
      <c r="D328" s="34"/>
      <c r="E328">
        <v>538.45000000000005</v>
      </c>
      <c r="F328">
        <v>24</v>
      </c>
      <c r="G328">
        <v>0</v>
      </c>
      <c r="H328">
        <v>562.45000000000005</v>
      </c>
      <c r="I328" s="39">
        <v>594.20734699494085</v>
      </c>
      <c r="J328" s="39">
        <v>26</v>
      </c>
      <c r="K328" s="39">
        <v>0</v>
      </c>
      <c r="L328" s="39">
        <v>0</v>
      </c>
      <c r="M328" s="39">
        <v>620.20734699494085</v>
      </c>
    </row>
    <row r="329" spans="1:13" x14ac:dyDescent="0.25">
      <c r="A329" s="7" t="s">
        <v>320</v>
      </c>
      <c r="B329" s="34">
        <v>152</v>
      </c>
      <c r="C329" s="34">
        <v>32</v>
      </c>
      <c r="D329" s="34"/>
      <c r="E329">
        <v>238.37000000000003</v>
      </c>
      <c r="F329">
        <v>7</v>
      </c>
      <c r="G329">
        <v>0</v>
      </c>
      <c r="H329">
        <v>245.37000000000003</v>
      </c>
      <c r="I329" s="39">
        <v>238.37000000000003</v>
      </c>
      <c r="J329" s="39">
        <v>8</v>
      </c>
      <c r="K329" s="39">
        <v>0</v>
      </c>
      <c r="L329" s="39">
        <v>0</v>
      </c>
      <c r="M329" s="39">
        <v>246.37000000000003</v>
      </c>
    </row>
    <row r="330" spans="1:13" x14ac:dyDescent="0.25">
      <c r="A330" s="7" t="s">
        <v>321</v>
      </c>
      <c r="B330" s="34">
        <v>676</v>
      </c>
      <c r="C330" s="34">
        <v>72</v>
      </c>
      <c r="D330" s="34"/>
      <c r="E330">
        <v>780.45000000000016</v>
      </c>
      <c r="F330">
        <v>47</v>
      </c>
      <c r="G330">
        <v>0</v>
      </c>
      <c r="H330">
        <v>827.45000000000016</v>
      </c>
      <c r="I330" s="39">
        <v>908.27260439702661</v>
      </c>
      <c r="J330" s="39">
        <v>48</v>
      </c>
      <c r="K330" s="39">
        <v>0</v>
      </c>
      <c r="L330" s="39">
        <v>0</v>
      </c>
      <c r="M330" s="39">
        <v>956.27260439702661</v>
      </c>
    </row>
    <row r="331" spans="1:13" x14ac:dyDescent="0.25">
      <c r="A331" s="7" t="s">
        <v>322</v>
      </c>
      <c r="B331" s="34">
        <v>578</v>
      </c>
      <c r="C331" s="34">
        <v>24</v>
      </c>
      <c r="D331" s="34"/>
      <c r="E331">
        <v>445.28000000000009</v>
      </c>
      <c r="F331">
        <v>15</v>
      </c>
      <c r="G331">
        <v>0</v>
      </c>
      <c r="H331">
        <v>460.28000000000009</v>
      </c>
      <c r="I331" s="39">
        <v>603.50862044351743</v>
      </c>
      <c r="J331" s="39">
        <v>16</v>
      </c>
      <c r="K331" s="39">
        <v>0</v>
      </c>
      <c r="L331" s="39">
        <v>0</v>
      </c>
      <c r="M331" s="39">
        <v>619.50862044351743</v>
      </c>
    </row>
    <row r="332" spans="1:13" x14ac:dyDescent="0.25">
      <c r="A332" s="7" t="s">
        <v>323</v>
      </c>
      <c r="B332" s="34">
        <v>16</v>
      </c>
      <c r="C332" s="34"/>
      <c r="D332" s="34"/>
      <c r="E332">
        <v>21.780000000000005</v>
      </c>
      <c r="F332">
        <v>0</v>
      </c>
      <c r="G332">
        <v>0</v>
      </c>
      <c r="H332">
        <v>21.780000000000005</v>
      </c>
      <c r="I332" s="39">
        <v>31.937555670800069</v>
      </c>
      <c r="J332" s="39">
        <v>0</v>
      </c>
      <c r="K332" s="39">
        <v>0</v>
      </c>
      <c r="L332" s="39">
        <v>0</v>
      </c>
      <c r="M332" s="39">
        <v>31.937555670800069</v>
      </c>
    </row>
    <row r="333" spans="1:13" x14ac:dyDescent="0.25">
      <c r="A333" s="7" t="s">
        <v>324</v>
      </c>
      <c r="B333" s="34">
        <f>368+16</f>
        <v>384</v>
      </c>
      <c r="C333" s="34">
        <v>48</v>
      </c>
      <c r="D333" s="34"/>
      <c r="E333">
        <v>575.96</v>
      </c>
      <c r="F333">
        <v>44</v>
      </c>
      <c r="G333">
        <v>0</v>
      </c>
      <c r="H333">
        <v>619.96</v>
      </c>
      <c r="I333" s="39">
        <v>816.74249119634658</v>
      </c>
      <c r="J333" s="39">
        <v>46</v>
      </c>
      <c r="K333" s="39">
        <v>0</v>
      </c>
      <c r="L333" s="39">
        <v>0</v>
      </c>
      <c r="M333" s="39">
        <v>862.74249119634658</v>
      </c>
    </row>
    <row r="334" spans="1:13" x14ac:dyDescent="0.25">
      <c r="A334" s="7" t="s">
        <v>325</v>
      </c>
      <c r="B334" s="34">
        <v>158</v>
      </c>
      <c r="C334" s="34">
        <v>16</v>
      </c>
      <c r="D334" s="34"/>
      <c r="E334">
        <v>174.24000000000004</v>
      </c>
      <c r="F334">
        <v>12</v>
      </c>
      <c r="G334">
        <v>0</v>
      </c>
      <c r="H334">
        <v>186.24000000000004</v>
      </c>
      <c r="I334" s="39">
        <v>258.48576612646252</v>
      </c>
      <c r="J334" s="39">
        <v>14</v>
      </c>
      <c r="K334" s="39">
        <v>0</v>
      </c>
      <c r="L334" s="39">
        <v>0</v>
      </c>
      <c r="M334" s="39">
        <v>272.48576612646252</v>
      </c>
    </row>
    <row r="335" spans="1:13" x14ac:dyDescent="0.25">
      <c r="A335" s="7" t="s">
        <v>326</v>
      </c>
      <c r="B335" s="34">
        <v>40</v>
      </c>
      <c r="C335" s="34">
        <v>4</v>
      </c>
      <c r="D335" s="34"/>
      <c r="E335">
        <v>39.930000000000007</v>
      </c>
      <c r="F335">
        <v>1</v>
      </c>
      <c r="G335">
        <v>0</v>
      </c>
      <c r="H335">
        <v>40.930000000000007</v>
      </c>
      <c r="I335" s="39">
        <v>62.005699392596618</v>
      </c>
      <c r="J335" s="39">
        <v>2</v>
      </c>
      <c r="K335" s="39">
        <v>0</v>
      </c>
      <c r="L335" s="39">
        <v>0</v>
      </c>
      <c r="M335" s="39">
        <v>64.005699392596625</v>
      </c>
    </row>
    <row r="336" spans="1:13" x14ac:dyDescent="0.25">
      <c r="A336" s="7" t="s">
        <v>327</v>
      </c>
      <c r="B336" s="34">
        <v>56</v>
      </c>
      <c r="C336" s="34">
        <v>4</v>
      </c>
      <c r="D336" s="34"/>
      <c r="E336">
        <v>72.600000000000009</v>
      </c>
      <c r="F336">
        <v>0</v>
      </c>
      <c r="G336">
        <v>0</v>
      </c>
      <c r="H336">
        <v>72.600000000000009</v>
      </c>
      <c r="I336" s="39">
        <v>83.608182938142704</v>
      </c>
      <c r="J336" s="39">
        <v>0</v>
      </c>
      <c r="K336" s="39">
        <v>0</v>
      </c>
      <c r="L336" s="39">
        <v>0</v>
      </c>
      <c r="M336" s="39">
        <v>83.608182938142704</v>
      </c>
    </row>
    <row r="337" spans="1:13" x14ac:dyDescent="0.25">
      <c r="A337" s="7" t="s">
        <v>328</v>
      </c>
      <c r="B337" s="34">
        <v>176</v>
      </c>
      <c r="C337" s="34">
        <v>4</v>
      </c>
      <c r="D337" s="34"/>
      <c r="E337">
        <v>116.16000000000003</v>
      </c>
      <c r="F337">
        <v>4</v>
      </c>
      <c r="G337">
        <v>0</v>
      </c>
      <c r="H337">
        <v>120.16000000000003</v>
      </c>
      <c r="I337" s="39">
        <v>149.61300782263919</v>
      </c>
      <c r="J337" s="39">
        <v>6</v>
      </c>
      <c r="K337" s="39">
        <v>0</v>
      </c>
      <c r="L337" s="39">
        <v>0</v>
      </c>
      <c r="M337" s="39">
        <v>155.61300782263919</v>
      </c>
    </row>
    <row r="338" spans="1:13" x14ac:dyDescent="0.25">
      <c r="A338" s="7" t="s">
        <v>329</v>
      </c>
      <c r="B338" s="34">
        <v>969</v>
      </c>
      <c r="C338" s="34"/>
      <c r="D338" s="34">
        <v>137</v>
      </c>
      <c r="E338">
        <v>970.42000000000019</v>
      </c>
      <c r="F338">
        <v>0</v>
      </c>
      <c r="G338">
        <v>72.600000000000009</v>
      </c>
      <c r="H338">
        <v>1043.0200000000002</v>
      </c>
      <c r="I338" s="39">
        <v>1217.7538604907779</v>
      </c>
      <c r="J338" s="39">
        <v>0</v>
      </c>
      <c r="K338" s="39">
        <v>91.103780086591868</v>
      </c>
      <c r="L338" s="39">
        <v>0</v>
      </c>
      <c r="M338" s="39">
        <v>1308.8576405773697</v>
      </c>
    </row>
    <row r="339" spans="1:13" x14ac:dyDescent="0.25">
      <c r="A339" s="7" t="s">
        <v>330</v>
      </c>
      <c r="B339" s="34">
        <v>256</v>
      </c>
      <c r="C339" s="34">
        <v>24</v>
      </c>
      <c r="D339" s="34"/>
      <c r="E339">
        <v>174.24000000000004</v>
      </c>
      <c r="F339">
        <v>18</v>
      </c>
      <c r="G339">
        <v>0</v>
      </c>
      <c r="H339">
        <v>192.24000000000004</v>
      </c>
      <c r="I339" s="39">
        <v>207.27333939984675</v>
      </c>
      <c r="J339" s="39">
        <v>20</v>
      </c>
      <c r="K339" s="39">
        <v>0</v>
      </c>
      <c r="L339" s="39">
        <v>0</v>
      </c>
      <c r="M339" s="39">
        <v>227.27333939984675</v>
      </c>
    </row>
    <row r="340" spans="1:13" x14ac:dyDescent="0.25">
      <c r="A340" s="11" t="s">
        <v>331</v>
      </c>
      <c r="B340" s="34">
        <v>192</v>
      </c>
      <c r="C340" s="34">
        <v>8</v>
      </c>
      <c r="D340" s="34"/>
      <c r="E340">
        <v>246.84000000000003</v>
      </c>
      <c r="F340">
        <v>3</v>
      </c>
      <c r="G340">
        <v>0</v>
      </c>
      <c r="H340">
        <v>249.84000000000003</v>
      </c>
      <c r="I340" s="39">
        <v>284.97809674206786</v>
      </c>
      <c r="J340" s="39">
        <v>4</v>
      </c>
      <c r="K340" s="39">
        <v>0</v>
      </c>
      <c r="L340" s="39">
        <v>0</v>
      </c>
      <c r="M340" s="39">
        <v>288.97809674206786</v>
      </c>
    </row>
    <row r="341" spans="1:13" x14ac:dyDescent="0.25">
      <c r="A341" s="7" t="s">
        <v>332</v>
      </c>
      <c r="B341" s="34">
        <v>216</v>
      </c>
      <c r="C341" s="34">
        <v>24</v>
      </c>
      <c r="D341" s="34"/>
      <c r="E341">
        <v>242.00000000000003</v>
      </c>
      <c r="F341">
        <v>19</v>
      </c>
      <c r="G341">
        <v>0</v>
      </c>
      <c r="H341">
        <v>261</v>
      </c>
      <c r="I341" s="39">
        <v>295.83097541200647</v>
      </c>
      <c r="J341" s="39">
        <v>20</v>
      </c>
      <c r="K341" s="39">
        <v>0</v>
      </c>
      <c r="L341" s="39">
        <v>0</v>
      </c>
      <c r="M341" s="39">
        <v>315.83097541200647</v>
      </c>
    </row>
    <row r="342" spans="1:13" x14ac:dyDescent="0.25">
      <c r="A342" s="7" t="s">
        <v>333</v>
      </c>
      <c r="B342" s="34">
        <v>304</v>
      </c>
      <c r="C342" s="34">
        <v>16</v>
      </c>
      <c r="D342" s="34"/>
      <c r="E342">
        <v>231.11000000000004</v>
      </c>
      <c r="F342">
        <v>15</v>
      </c>
      <c r="G342">
        <v>0</v>
      </c>
      <c r="H342">
        <v>246.11000000000004</v>
      </c>
      <c r="I342" s="39">
        <v>270.33549964855871</v>
      </c>
      <c r="J342" s="39">
        <v>16</v>
      </c>
      <c r="K342" s="39">
        <v>0</v>
      </c>
      <c r="L342" s="39">
        <v>0</v>
      </c>
      <c r="M342" s="39">
        <v>286.33549964855871</v>
      </c>
    </row>
    <row r="343" spans="1:13" x14ac:dyDescent="0.25">
      <c r="A343" s="7" t="s">
        <v>334</v>
      </c>
      <c r="B343" s="34">
        <v>1104</v>
      </c>
      <c r="C343" s="34"/>
      <c r="D343" s="34">
        <v>499</v>
      </c>
      <c r="E343">
        <v>1005.5100000000001</v>
      </c>
      <c r="F343">
        <v>0</v>
      </c>
      <c r="G343">
        <v>271.27000000000004</v>
      </c>
      <c r="H343">
        <v>1276.7800000000002</v>
      </c>
      <c r="I343" s="39">
        <v>1228.678173561271</v>
      </c>
      <c r="J343" s="39">
        <v>0</v>
      </c>
      <c r="K343" s="39">
        <v>331.47708937948505</v>
      </c>
      <c r="L343" s="39">
        <v>0</v>
      </c>
      <c r="M343" s="39">
        <v>1560.1552629407561</v>
      </c>
    </row>
    <row r="344" spans="1:13" x14ac:dyDescent="0.25">
      <c r="A344" s="7" t="s">
        <v>335</v>
      </c>
      <c r="B344" s="34">
        <v>608</v>
      </c>
      <c r="C344" s="34">
        <v>52</v>
      </c>
      <c r="D344" s="34"/>
      <c r="E344">
        <v>475.53000000000009</v>
      </c>
      <c r="F344">
        <v>44</v>
      </c>
      <c r="G344">
        <v>0</v>
      </c>
      <c r="H344">
        <v>519.53000000000009</v>
      </c>
      <c r="I344" s="39">
        <v>579.5755991981581</v>
      </c>
      <c r="J344" s="39">
        <v>46</v>
      </c>
      <c r="K344" s="39">
        <v>0</v>
      </c>
      <c r="L344" s="39">
        <v>0</v>
      </c>
      <c r="M344" s="39">
        <v>625.5755991981581</v>
      </c>
    </row>
    <row r="345" spans="1:13" x14ac:dyDescent="0.25">
      <c r="A345" s="7" t="s">
        <v>336</v>
      </c>
      <c r="B345" s="34">
        <v>2880</v>
      </c>
      <c r="C345" s="34"/>
      <c r="D345" s="34">
        <v>1592</v>
      </c>
      <c r="E345">
        <v>3878.0500000000006</v>
      </c>
      <c r="F345">
        <v>0</v>
      </c>
      <c r="G345">
        <v>1334.2</v>
      </c>
      <c r="H345">
        <v>5212.2500000000009</v>
      </c>
      <c r="I345" s="39">
        <v>6170.4743704079347</v>
      </c>
      <c r="J345" s="39">
        <v>0</v>
      </c>
      <c r="K345" s="39">
        <v>2122.8831255394502</v>
      </c>
      <c r="L345" s="39">
        <v>0</v>
      </c>
      <c r="M345" s="39">
        <v>8293.3574959473845</v>
      </c>
    </row>
    <row r="346" spans="1:13" x14ac:dyDescent="0.25">
      <c r="A346" s="11" t="s">
        <v>337</v>
      </c>
      <c r="B346" s="34">
        <v>928</v>
      </c>
      <c r="C346" s="34">
        <v>120</v>
      </c>
      <c r="D346" s="34"/>
      <c r="E346">
        <v>724.79000000000008</v>
      </c>
      <c r="F346">
        <v>115</v>
      </c>
      <c r="G346">
        <v>0</v>
      </c>
      <c r="H346">
        <v>839.79000000000008</v>
      </c>
      <c r="I346" s="39">
        <v>1134.5986208830984</v>
      </c>
      <c r="J346" s="39">
        <v>122</v>
      </c>
      <c r="K346" s="39">
        <v>0</v>
      </c>
      <c r="L346" s="39">
        <v>0</v>
      </c>
      <c r="M346" s="39">
        <v>1256.5986208830984</v>
      </c>
    </row>
    <row r="347" spans="1:13" x14ac:dyDescent="0.25">
      <c r="A347" s="11" t="s">
        <v>338</v>
      </c>
      <c r="B347" s="34">
        <f>384+160</f>
        <v>544</v>
      </c>
      <c r="C347" s="34">
        <v>72</v>
      </c>
      <c r="D347" s="34"/>
      <c r="E347">
        <v>465.85000000000008</v>
      </c>
      <c r="F347">
        <v>102</v>
      </c>
      <c r="G347">
        <v>0</v>
      </c>
      <c r="H347">
        <v>567.85000000000014</v>
      </c>
      <c r="I347" s="39">
        <v>758.43019932072036</v>
      </c>
      <c r="J347" s="39">
        <v>110</v>
      </c>
      <c r="K347" s="39">
        <v>0</v>
      </c>
      <c r="L347" s="39">
        <v>0</v>
      </c>
      <c r="M347" s="39">
        <v>868.43019932072036</v>
      </c>
    </row>
    <row r="348" spans="1:13" x14ac:dyDescent="0.25">
      <c r="A348" s="7" t="s">
        <v>339</v>
      </c>
      <c r="B348" s="34">
        <v>456</v>
      </c>
      <c r="C348" s="34">
        <v>20</v>
      </c>
      <c r="D348" s="34"/>
      <c r="E348">
        <v>504.57000000000005</v>
      </c>
      <c r="F348">
        <v>10</v>
      </c>
      <c r="G348">
        <v>0</v>
      </c>
      <c r="H348">
        <v>514.57000000000005</v>
      </c>
      <c r="I348" s="39">
        <v>600.29414326960728</v>
      </c>
      <c r="J348" s="39">
        <v>12</v>
      </c>
      <c r="K348" s="39">
        <v>0</v>
      </c>
      <c r="L348" s="39">
        <v>0</v>
      </c>
      <c r="M348" s="39">
        <v>612.29414326960728</v>
      </c>
    </row>
    <row r="349" spans="1:13" x14ac:dyDescent="0.25">
      <c r="A349" s="7" t="s">
        <v>340</v>
      </c>
      <c r="B349" s="34">
        <v>1021</v>
      </c>
      <c r="C349" s="34">
        <v>192</v>
      </c>
      <c r="D349" s="34"/>
      <c r="E349">
        <v>1154.3400000000001</v>
      </c>
      <c r="F349">
        <v>161</v>
      </c>
      <c r="G349">
        <v>0</v>
      </c>
      <c r="H349">
        <v>1315.3400000000001</v>
      </c>
      <c r="I349" s="39">
        <v>1460.9125990790012</v>
      </c>
      <c r="J349" s="39">
        <v>166</v>
      </c>
      <c r="K349" s="39">
        <v>0</v>
      </c>
      <c r="L349" s="39">
        <v>0</v>
      </c>
      <c r="M349" s="39">
        <v>1626.9125990790012</v>
      </c>
    </row>
    <row r="350" spans="1:13" x14ac:dyDescent="0.25">
      <c r="A350" s="7" t="s">
        <v>341</v>
      </c>
      <c r="B350" s="34">
        <v>256</v>
      </c>
      <c r="C350" s="34">
        <v>4</v>
      </c>
      <c r="D350" s="34"/>
      <c r="E350">
        <v>220.22000000000003</v>
      </c>
      <c r="F350">
        <v>2</v>
      </c>
      <c r="G350">
        <v>0</v>
      </c>
      <c r="H350">
        <v>222.22000000000003</v>
      </c>
      <c r="I350" s="39">
        <v>285.15555593044371</v>
      </c>
      <c r="J350" s="39">
        <v>4</v>
      </c>
      <c r="K350" s="39">
        <v>0</v>
      </c>
      <c r="L350" s="39">
        <v>0</v>
      </c>
      <c r="M350" s="39">
        <v>289.15555593044371</v>
      </c>
    </row>
    <row r="351" spans="1:13" x14ac:dyDescent="0.25">
      <c r="A351" s="7" t="s">
        <v>342</v>
      </c>
      <c r="B351" s="34">
        <v>176</v>
      </c>
      <c r="C351" s="34">
        <v>4</v>
      </c>
      <c r="D351" s="34"/>
      <c r="E351">
        <v>140.36000000000001</v>
      </c>
      <c r="F351">
        <v>0</v>
      </c>
      <c r="G351">
        <v>0</v>
      </c>
      <c r="H351">
        <v>140.36000000000001</v>
      </c>
      <c r="I351" s="39">
        <v>186.0804423314691</v>
      </c>
      <c r="J351" s="39">
        <v>0</v>
      </c>
      <c r="K351" s="39">
        <v>0</v>
      </c>
      <c r="L351" s="39">
        <v>0</v>
      </c>
      <c r="M351" s="39">
        <v>186.0804423314691</v>
      </c>
    </row>
    <row r="352" spans="1:13" x14ac:dyDescent="0.25">
      <c r="A352" s="7" t="s">
        <v>343</v>
      </c>
      <c r="B352" s="34">
        <v>32</v>
      </c>
      <c r="C352" s="34">
        <v>4</v>
      </c>
      <c r="D352" s="34"/>
      <c r="E352">
        <v>64.13000000000001</v>
      </c>
      <c r="F352">
        <v>0</v>
      </c>
      <c r="G352">
        <v>0</v>
      </c>
      <c r="H352">
        <v>64.13000000000001</v>
      </c>
      <c r="I352" s="39">
        <v>80.634616432187215</v>
      </c>
      <c r="J352" s="39">
        <v>0</v>
      </c>
      <c r="K352" s="39">
        <v>0</v>
      </c>
      <c r="L352" s="39">
        <v>0</v>
      </c>
      <c r="M352" s="39">
        <v>80.634616432187215</v>
      </c>
    </row>
    <row r="353" spans="1:13" x14ac:dyDescent="0.25">
      <c r="A353" s="7" t="s">
        <v>344</v>
      </c>
      <c r="B353" s="34"/>
      <c r="C353" s="34"/>
      <c r="D353" s="34"/>
      <c r="E353">
        <v>0</v>
      </c>
      <c r="F353">
        <v>19</v>
      </c>
      <c r="G353">
        <v>0</v>
      </c>
      <c r="H353">
        <v>19</v>
      </c>
      <c r="I353" s="39">
        <v>0</v>
      </c>
      <c r="J353" s="39">
        <v>20</v>
      </c>
      <c r="K353" s="39">
        <v>0</v>
      </c>
      <c r="L353" s="39">
        <v>0</v>
      </c>
      <c r="M353" s="39">
        <v>20</v>
      </c>
    </row>
    <row r="354" spans="1:13" x14ac:dyDescent="0.25">
      <c r="A354" s="9" t="s">
        <v>345</v>
      </c>
      <c r="B354" s="34">
        <f>9138</f>
        <v>9138</v>
      </c>
      <c r="C354" s="34"/>
      <c r="D354" s="34">
        <v>10500</v>
      </c>
      <c r="E354">
        <v>12158.080000000002</v>
      </c>
      <c r="F354">
        <v>0</v>
      </c>
      <c r="G354">
        <v>10112.75</v>
      </c>
      <c r="H354">
        <v>22270.83</v>
      </c>
      <c r="I354" s="39">
        <v>18403.772734174079</v>
      </c>
      <c r="J354" s="39">
        <v>0</v>
      </c>
      <c r="K354" s="39">
        <v>15307.74207091242</v>
      </c>
      <c r="L354" s="39">
        <v>33711.514805086495</v>
      </c>
      <c r="M354" s="39">
        <v>33711.514805086495</v>
      </c>
    </row>
    <row r="355" spans="1:13" x14ac:dyDescent="0.25">
      <c r="A355" s="7" t="s">
        <v>346</v>
      </c>
      <c r="B355" s="34">
        <v>400</v>
      </c>
      <c r="C355" s="34">
        <v>96</v>
      </c>
      <c r="D355" s="34"/>
      <c r="E355">
        <v>278.30000000000007</v>
      </c>
      <c r="F355">
        <v>90</v>
      </c>
      <c r="G355">
        <v>0</v>
      </c>
      <c r="H355">
        <v>368.30000000000007</v>
      </c>
      <c r="I355" s="39">
        <v>404.74547911110812</v>
      </c>
      <c r="J355" s="39">
        <v>96</v>
      </c>
      <c r="K355" s="39">
        <v>0</v>
      </c>
      <c r="L355" s="39">
        <v>0</v>
      </c>
      <c r="M355" s="39">
        <v>500.74547911110812</v>
      </c>
    </row>
    <row r="356" spans="1:13" x14ac:dyDescent="0.25">
      <c r="A356" s="7" t="s">
        <v>347</v>
      </c>
      <c r="B356" s="34">
        <v>1064</v>
      </c>
      <c r="C356" s="34"/>
      <c r="D356" s="34">
        <v>308</v>
      </c>
      <c r="E356">
        <v>1743.6100000000004</v>
      </c>
      <c r="F356">
        <v>0</v>
      </c>
      <c r="G356">
        <v>53.240000000000009</v>
      </c>
      <c r="H356">
        <v>1796.8500000000004</v>
      </c>
      <c r="I356" s="39">
        <v>2289.0634663031883</v>
      </c>
      <c r="J356" s="39">
        <v>0</v>
      </c>
      <c r="K356" s="39">
        <v>69.895067673379785</v>
      </c>
      <c r="L356" s="39">
        <v>0</v>
      </c>
      <c r="M356" s="39">
        <v>2358.9585339765681</v>
      </c>
    </row>
    <row r="357" spans="1:13" x14ac:dyDescent="0.25">
      <c r="A357" s="7" t="s">
        <v>348</v>
      </c>
      <c r="B357" s="34">
        <f>832+96</f>
        <v>928</v>
      </c>
      <c r="C357" s="34">
        <v>68</v>
      </c>
      <c r="D357" s="34"/>
      <c r="E357">
        <v>694.54000000000008</v>
      </c>
      <c r="F357">
        <v>45</v>
      </c>
      <c r="G357">
        <v>0</v>
      </c>
      <c r="H357">
        <v>739.54000000000008</v>
      </c>
      <c r="I357" s="39">
        <v>1801.9525526009309</v>
      </c>
      <c r="J357" s="39">
        <v>54</v>
      </c>
      <c r="K357" s="39">
        <v>0</v>
      </c>
      <c r="L357" s="39">
        <v>0</v>
      </c>
      <c r="M357" s="39">
        <v>1855.9525526009309</v>
      </c>
    </row>
    <row r="358" spans="1:13" x14ac:dyDescent="0.25">
      <c r="A358" s="18" t="s">
        <v>349</v>
      </c>
      <c r="B358" s="34">
        <v>364</v>
      </c>
      <c r="C358" s="34">
        <v>72</v>
      </c>
      <c r="D358" s="34"/>
      <c r="E358">
        <v>419.87000000000006</v>
      </c>
      <c r="F358">
        <v>30</v>
      </c>
      <c r="G358">
        <v>0</v>
      </c>
      <c r="H358">
        <v>449.87000000000006</v>
      </c>
      <c r="I358" s="39">
        <v>616.58546782142844</v>
      </c>
      <c r="J358" s="39">
        <v>32</v>
      </c>
      <c r="K358" s="39">
        <v>0</v>
      </c>
      <c r="L358" s="39">
        <v>0</v>
      </c>
      <c r="M358" s="39">
        <v>648.58546782142844</v>
      </c>
    </row>
    <row r="359" spans="1:13" x14ac:dyDescent="0.25">
      <c r="A359" s="7" t="s">
        <v>350</v>
      </c>
      <c r="B359" s="34">
        <v>176</v>
      </c>
      <c r="C359" s="34">
        <v>32</v>
      </c>
      <c r="D359" s="34"/>
      <c r="E359">
        <v>129.47000000000003</v>
      </c>
      <c r="F359">
        <v>13</v>
      </c>
      <c r="G359">
        <v>0</v>
      </c>
      <c r="H359">
        <v>142.47000000000003</v>
      </c>
      <c r="I359" s="39">
        <v>163.7608696641845</v>
      </c>
      <c r="J359" s="39">
        <v>14</v>
      </c>
      <c r="K359" s="39">
        <v>0</v>
      </c>
      <c r="L359" s="39">
        <v>0</v>
      </c>
      <c r="M359" s="39">
        <v>177.7608696641845</v>
      </c>
    </row>
    <row r="360" spans="1:13" x14ac:dyDescent="0.25">
      <c r="A360" s="8" t="s">
        <v>351</v>
      </c>
      <c r="B360" s="34">
        <v>320</v>
      </c>
      <c r="C360" s="34">
        <v>16</v>
      </c>
      <c r="D360" s="34"/>
      <c r="E360">
        <v>255.31000000000003</v>
      </c>
      <c r="F360">
        <v>10</v>
      </c>
      <c r="G360">
        <v>0</v>
      </c>
      <c r="H360">
        <v>265.31000000000006</v>
      </c>
      <c r="I360" s="39">
        <v>294.62904596313564</v>
      </c>
      <c r="J360" s="39">
        <v>12</v>
      </c>
      <c r="K360" s="39">
        <v>0</v>
      </c>
      <c r="L360" s="39">
        <v>0</v>
      </c>
      <c r="M360" s="39">
        <v>306.62904596313564</v>
      </c>
    </row>
    <row r="361" spans="1:13" x14ac:dyDescent="0.25">
      <c r="A361" s="8" t="s">
        <v>352</v>
      </c>
      <c r="B361" s="34">
        <f>280+168</f>
        <v>448</v>
      </c>
      <c r="C361" s="34">
        <v>40</v>
      </c>
      <c r="D361" s="34"/>
      <c r="E361">
        <v>228.69000000000003</v>
      </c>
      <c r="F361">
        <v>18</v>
      </c>
      <c r="G361">
        <v>0</v>
      </c>
      <c r="H361">
        <v>246.69000000000003</v>
      </c>
      <c r="I361" s="39">
        <v>228.69000000000003</v>
      </c>
      <c r="J361" s="39">
        <v>18</v>
      </c>
      <c r="K361" s="39">
        <v>0</v>
      </c>
      <c r="L361" s="39">
        <v>0</v>
      </c>
      <c r="M361" s="39">
        <v>246.69000000000003</v>
      </c>
    </row>
    <row r="362" spans="1:13" x14ac:dyDescent="0.25">
      <c r="A362" s="7" t="s">
        <v>353</v>
      </c>
      <c r="B362" s="34">
        <v>1032</v>
      </c>
      <c r="C362" s="34">
        <v>60</v>
      </c>
      <c r="D362" s="34"/>
      <c r="E362">
        <v>872.41000000000008</v>
      </c>
      <c r="F362">
        <v>31</v>
      </c>
      <c r="G362">
        <v>0</v>
      </c>
      <c r="H362">
        <v>903.41000000000008</v>
      </c>
      <c r="I362" s="39">
        <v>1193.2453726450528</v>
      </c>
      <c r="J362" s="39">
        <v>34</v>
      </c>
      <c r="K362" s="39">
        <v>0</v>
      </c>
      <c r="L362" s="39">
        <v>0</v>
      </c>
      <c r="M362" s="39">
        <v>1227.2453726450528</v>
      </c>
    </row>
    <row r="363" spans="1:13" x14ac:dyDescent="0.25">
      <c r="A363" s="7" t="s">
        <v>354</v>
      </c>
      <c r="B363" s="34">
        <v>352</v>
      </c>
      <c r="C363" s="34">
        <v>32</v>
      </c>
      <c r="D363" s="34"/>
      <c r="E363">
        <v>318.23000000000008</v>
      </c>
      <c r="F363">
        <v>20</v>
      </c>
      <c r="G363">
        <v>0</v>
      </c>
      <c r="H363">
        <v>338.23000000000008</v>
      </c>
      <c r="I363" s="39">
        <v>452.63850075428405</v>
      </c>
      <c r="J363" s="39">
        <v>22</v>
      </c>
      <c r="K363" s="39">
        <v>0</v>
      </c>
      <c r="L363" s="39">
        <v>0</v>
      </c>
      <c r="M363" s="39">
        <v>474.63850075428405</v>
      </c>
    </row>
    <row r="364" spans="1:13" x14ac:dyDescent="0.25">
      <c r="A364" s="7" t="s">
        <v>355</v>
      </c>
      <c r="B364" s="34">
        <v>1088</v>
      </c>
      <c r="C364" s="34">
        <v>108</v>
      </c>
      <c r="D364" s="34"/>
      <c r="E364">
        <v>876.04000000000019</v>
      </c>
      <c r="F364">
        <v>93</v>
      </c>
      <c r="G364">
        <v>0</v>
      </c>
      <c r="H364">
        <v>969.04000000000019</v>
      </c>
      <c r="I364" s="39">
        <v>729.17806632245311</v>
      </c>
      <c r="J364" s="39">
        <v>94</v>
      </c>
      <c r="K364" s="39">
        <v>0</v>
      </c>
      <c r="L364" s="39">
        <v>0</v>
      </c>
      <c r="M364" s="39">
        <v>823.17806632245311</v>
      </c>
    </row>
    <row r="365" spans="1:13" x14ac:dyDescent="0.25">
      <c r="A365" s="7" t="s">
        <v>356</v>
      </c>
      <c r="B365" s="34">
        <v>256</v>
      </c>
      <c r="C365" s="34">
        <v>20</v>
      </c>
      <c r="D365" s="34"/>
      <c r="E365">
        <v>181.50000000000003</v>
      </c>
      <c r="F365">
        <v>9</v>
      </c>
      <c r="G365">
        <v>0</v>
      </c>
      <c r="H365">
        <v>190.50000000000003</v>
      </c>
      <c r="I365" s="39">
        <v>225.89042976100251</v>
      </c>
      <c r="J365" s="39">
        <v>10</v>
      </c>
      <c r="K365" s="39">
        <v>0</v>
      </c>
      <c r="L365" s="39">
        <v>0</v>
      </c>
      <c r="M365" s="39">
        <v>235.89042976100251</v>
      </c>
    </row>
    <row r="366" spans="1:13" x14ac:dyDescent="0.25">
      <c r="A366" s="7" t="s">
        <v>357</v>
      </c>
      <c r="B366" s="34">
        <f>448+32</f>
        <v>480</v>
      </c>
      <c r="C366" s="34">
        <v>34</v>
      </c>
      <c r="D366" s="34"/>
      <c r="E366">
        <v>346.06000000000006</v>
      </c>
      <c r="F366">
        <v>45</v>
      </c>
      <c r="G366">
        <v>0</v>
      </c>
      <c r="H366">
        <v>391.06000000000006</v>
      </c>
      <c r="I366" s="39">
        <v>428.67114682997061</v>
      </c>
      <c r="J366" s="39">
        <v>48</v>
      </c>
      <c r="K366" s="39">
        <v>0</v>
      </c>
      <c r="L366" s="39">
        <v>0</v>
      </c>
      <c r="M366" s="39">
        <v>476.67114682997061</v>
      </c>
    </row>
    <row r="367" spans="1:13" x14ac:dyDescent="0.25">
      <c r="A367" s="7" t="s">
        <v>358</v>
      </c>
      <c r="B367" s="34">
        <v>1333</v>
      </c>
      <c r="C367" s="34"/>
      <c r="D367" s="34">
        <v>1377</v>
      </c>
      <c r="E367">
        <v>1306.8000000000002</v>
      </c>
      <c r="F367">
        <v>0</v>
      </c>
      <c r="G367">
        <v>434.37000000000006</v>
      </c>
      <c r="H367">
        <v>1741.1700000000003</v>
      </c>
      <c r="I367" s="39">
        <v>1633.4190743765598</v>
      </c>
      <c r="J367" s="39">
        <v>0</v>
      </c>
      <c r="K367" s="39">
        <v>542.93560096185058</v>
      </c>
      <c r="L367" s="39">
        <v>0</v>
      </c>
      <c r="M367" s="39">
        <v>2176.3546753384103</v>
      </c>
    </row>
    <row r="368" spans="1:13" x14ac:dyDescent="0.25">
      <c r="A368" s="7" t="s">
        <v>359</v>
      </c>
      <c r="B368" s="34">
        <v>928</v>
      </c>
      <c r="C368" s="34">
        <v>88</v>
      </c>
      <c r="D368" s="34"/>
      <c r="E368">
        <v>941.38000000000011</v>
      </c>
      <c r="F368">
        <v>47</v>
      </c>
      <c r="G368">
        <v>0</v>
      </c>
      <c r="H368">
        <v>988.38000000000011</v>
      </c>
      <c r="I368" s="39">
        <v>1169.0866962492323</v>
      </c>
      <c r="J368" s="39">
        <v>50</v>
      </c>
      <c r="K368" s="39">
        <v>0</v>
      </c>
      <c r="L368" s="39">
        <v>0</v>
      </c>
      <c r="M368" s="39">
        <v>1219.0866962492323</v>
      </c>
    </row>
    <row r="369" spans="1:13" x14ac:dyDescent="0.25">
      <c r="A369" s="7" t="s">
        <v>360</v>
      </c>
      <c r="B369" s="34">
        <v>320</v>
      </c>
      <c r="C369" s="34">
        <v>16</v>
      </c>
      <c r="D369" s="34"/>
      <c r="E369">
        <v>306.13000000000005</v>
      </c>
      <c r="F369">
        <v>13</v>
      </c>
      <c r="G369">
        <v>0</v>
      </c>
      <c r="H369">
        <v>319.13000000000005</v>
      </c>
      <c r="I369" s="39">
        <v>456.15838048833325</v>
      </c>
      <c r="J369" s="39">
        <v>14</v>
      </c>
      <c r="K369" s="39">
        <v>0</v>
      </c>
      <c r="L369" s="39">
        <v>0</v>
      </c>
      <c r="M369" s="39">
        <v>470.15838048833325</v>
      </c>
    </row>
    <row r="370" spans="1:13" x14ac:dyDescent="0.25">
      <c r="A370" s="7" t="s">
        <v>361</v>
      </c>
      <c r="B370" s="34">
        <v>208</v>
      </c>
      <c r="C370" s="34">
        <v>32</v>
      </c>
      <c r="D370" s="34"/>
      <c r="E370">
        <v>275.88000000000005</v>
      </c>
      <c r="F370">
        <v>23</v>
      </c>
      <c r="G370">
        <v>0</v>
      </c>
      <c r="H370">
        <v>298.88000000000005</v>
      </c>
      <c r="I370" s="39">
        <v>399.85845482304381</v>
      </c>
      <c r="J370" s="39">
        <v>26</v>
      </c>
      <c r="K370" s="39">
        <v>0</v>
      </c>
      <c r="L370" s="39">
        <v>0</v>
      </c>
      <c r="M370" s="39">
        <v>425.85845482304381</v>
      </c>
    </row>
    <row r="371" spans="1:13" x14ac:dyDescent="0.25">
      <c r="A371" s="7" t="s">
        <v>362</v>
      </c>
      <c r="B371" s="34">
        <f>293+96</f>
        <v>389</v>
      </c>
      <c r="C371" s="34"/>
      <c r="D371" s="34">
        <v>130</v>
      </c>
      <c r="E371">
        <v>434.39000000000004</v>
      </c>
      <c r="F371">
        <v>0</v>
      </c>
      <c r="G371">
        <v>27.830000000000002</v>
      </c>
      <c r="H371">
        <v>462.22</v>
      </c>
      <c r="I371" s="39">
        <v>621.88934952287059</v>
      </c>
      <c r="J371" s="39">
        <v>0</v>
      </c>
      <c r="K371" s="39">
        <v>39.842493144919281</v>
      </c>
      <c r="L371" s="39">
        <v>0</v>
      </c>
      <c r="M371" s="39">
        <v>661.73184266778992</v>
      </c>
    </row>
    <row r="372" spans="1:13" x14ac:dyDescent="0.25">
      <c r="A372" s="7" t="s">
        <v>363</v>
      </c>
      <c r="B372" s="34">
        <v>176</v>
      </c>
      <c r="C372" s="34">
        <v>40</v>
      </c>
      <c r="D372" s="34"/>
      <c r="E372">
        <v>142.78000000000003</v>
      </c>
      <c r="F372">
        <v>23</v>
      </c>
      <c r="G372">
        <v>0</v>
      </c>
      <c r="H372">
        <v>165.78000000000003</v>
      </c>
      <c r="I372" s="39">
        <v>184.9924336776958</v>
      </c>
      <c r="J372" s="39">
        <v>24</v>
      </c>
      <c r="K372" s="39">
        <v>0</v>
      </c>
      <c r="L372" s="39">
        <v>0</v>
      </c>
      <c r="M372" s="39">
        <v>208.9924336776958</v>
      </c>
    </row>
    <row r="373" spans="1:13" x14ac:dyDescent="0.25">
      <c r="A373" s="7" t="s">
        <v>364</v>
      </c>
      <c r="B373" s="34">
        <v>1008</v>
      </c>
      <c r="C373" s="34">
        <v>192</v>
      </c>
      <c r="D373" s="34"/>
      <c r="E373">
        <v>957.11000000000013</v>
      </c>
      <c r="F373">
        <v>68</v>
      </c>
      <c r="G373">
        <v>0</v>
      </c>
      <c r="H373">
        <v>1025.1100000000001</v>
      </c>
      <c r="I373" s="39">
        <v>2424.918058886979</v>
      </c>
      <c r="J373" s="39">
        <v>80</v>
      </c>
      <c r="K373" s="39">
        <v>0</v>
      </c>
      <c r="L373" s="39">
        <v>0</v>
      </c>
      <c r="M373" s="39">
        <v>2504.918058886979</v>
      </c>
    </row>
    <row r="374" spans="1:13" x14ac:dyDescent="0.25">
      <c r="A374" s="8" t="s">
        <v>365</v>
      </c>
      <c r="B374" s="34">
        <v>304</v>
      </c>
      <c r="C374" s="34"/>
      <c r="D374" s="34">
        <v>395</v>
      </c>
      <c r="E374">
        <v>257.73</v>
      </c>
      <c r="F374">
        <v>0</v>
      </c>
      <c r="G374">
        <v>275.04000000000002</v>
      </c>
      <c r="H374">
        <v>532.77</v>
      </c>
      <c r="I374" s="39">
        <v>382.12933927631838</v>
      </c>
      <c r="J374" s="39">
        <v>0</v>
      </c>
      <c r="K374" s="39">
        <v>407.79441071880888</v>
      </c>
      <c r="L374" s="39">
        <v>0</v>
      </c>
      <c r="M374" s="39">
        <v>789.92374999512731</v>
      </c>
    </row>
    <row r="375" spans="1:13" x14ac:dyDescent="0.25">
      <c r="A375" s="7" t="s">
        <v>366</v>
      </c>
      <c r="B375" s="34">
        <f>264+80</f>
        <v>344</v>
      </c>
      <c r="C375" s="34">
        <v>16</v>
      </c>
      <c r="D375" s="34"/>
      <c r="E375">
        <v>335.17000000000007</v>
      </c>
      <c r="F375">
        <v>12</v>
      </c>
      <c r="G375">
        <v>0</v>
      </c>
      <c r="H375">
        <v>347.17000000000007</v>
      </c>
      <c r="I375" s="39">
        <v>446.70265199472993</v>
      </c>
      <c r="J375" s="39">
        <v>14</v>
      </c>
      <c r="K375" s="39">
        <v>0</v>
      </c>
      <c r="L375" s="39">
        <v>0</v>
      </c>
      <c r="M375" s="39">
        <v>460.70265199472993</v>
      </c>
    </row>
    <row r="376" spans="1:13" x14ac:dyDescent="0.25">
      <c r="A376" s="7" t="s">
        <v>367</v>
      </c>
      <c r="B376" s="34">
        <v>120</v>
      </c>
      <c r="C376" s="34">
        <v>4</v>
      </c>
      <c r="D376" s="34"/>
      <c r="E376">
        <v>91.960000000000008</v>
      </c>
      <c r="F376">
        <v>6</v>
      </c>
      <c r="G376">
        <v>0</v>
      </c>
      <c r="H376">
        <v>97.960000000000008</v>
      </c>
      <c r="I376" s="39">
        <v>106.68959674543787</v>
      </c>
      <c r="J376" s="39">
        <v>8</v>
      </c>
      <c r="K376" s="39">
        <v>0</v>
      </c>
      <c r="L376" s="39">
        <v>0</v>
      </c>
      <c r="M376" s="39">
        <v>114.68959674543787</v>
      </c>
    </row>
    <row r="377" spans="1:13" x14ac:dyDescent="0.25">
      <c r="A377" s="7" t="s">
        <v>368</v>
      </c>
      <c r="B377" s="34">
        <v>784</v>
      </c>
      <c r="C377" s="34"/>
      <c r="D377" s="34">
        <v>357</v>
      </c>
      <c r="E377">
        <v>347.27000000000004</v>
      </c>
      <c r="F377">
        <v>0</v>
      </c>
      <c r="G377">
        <v>48.400000000000006</v>
      </c>
      <c r="H377">
        <v>395.67000000000007</v>
      </c>
      <c r="I377" s="39">
        <v>454.38243548546671</v>
      </c>
      <c r="J377" s="39">
        <v>0</v>
      </c>
      <c r="K377" s="39">
        <v>63.328562436998844</v>
      </c>
      <c r="L377" s="39">
        <v>0</v>
      </c>
      <c r="M377" s="39">
        <v>517.71099792246559</v>
      </c>
    </row>
    <row r="378" spans="1:13" x14ac:dyDescent="0.25">
      <c r="A378" s="7" t="s">
        <v>369</v>
      </c>
      <c r="B378" s="34">
        <v>648</v>
      </c>
      <c r="C378" s="34">
        <v>136</v>
      </c>
      <c r="D378" s="34"/>
      <c r="E378">
        <v>625.57000000000005</v>
      </c>
      <c r="F378">
        <v>63</v>
      </c>
      <c r="G378">
        <v>0</v>
      </c>
      <c r="H378">
        <v>688.57</v>
      </c>
      <c r="I378" s="39">
        <v>818.22497685371491</v>
      </c>
      <c r="J378" s="39">
        <v>66</v>
      </c>
      <c r="K378" s="39">
        <v>0</v>
      </c>
      <c r="L378" s="39">
        <v>0</v>
      </c>
      <c r="M378" s="39">
        <v>884.22497685371491</v>
      </c>
    </row>
    <row r="379" spans="1:13" x14ac:dyDescent="0.25">
      <c r="A379" s="7" t="s">
        <v>370</v>
      </c>
      <c r="B379" s="34">
        <v>424</v>
      </c>
      <c r="C379" s="34">
        <v>144</v>
      </c>
      <c r="D379" s="34"/>
      <c r="E379">
        <v>747.78000000000009</v>
      </c>
      <c r="F379">
        <v>85</v>
      </c>
      <c r="G379">
        <v>0</v>
      </c>
      <c r="H379">
        <v>832.78000000000009</v>
      </c>
      <c r="I379" s="39">
        <v>1184.8846851568107</v>
      </c>
      <c r="J379" s="39">
        <v>90</v>
      </c>
      <c r="K379" s="39">
        <v>0</v>
      </c>
      <c r="L379" s="39">
        <v>0</v>
      </c>
      <c r="M379" s="39">
        <v>1274.8846851568107</v>
      </c>
    </row>
    <row r="380" spans="1:13" x14ac:dyDescent="0.25">
      <c r="A380" s="11" t="s">
        <v>371</v>
      </c>
      <c r="B380" s="34">
        <f>64+48</f>
        <v>112</v>
      </c>
      <c r="C380" s="34">
        <v>12</v>
      </c>
      <c r="D380" s="34"/>
      <c r="E380">
        <v>83.490000000000009</v>
      </c>
      <c r="F380">
        <v>11</v>
      </c>
      <c r="G380">
        <v>0</v>
      </c>
      <c r="H380">
        <v>94.490000000000009</v>
      </c>
      <c r="I380" s="39">
        <v>94.246220730540202</v>
      </c>
      <c r="J380" s="39">
        <v>12</v>
      </c>
      <c r="K380" s="39">
        <v>0</v>
      </c>
      <c r="L380" s="39">
        <v>0</v>
      </c>
      <c r="M380" s="39">
        <v>106.2462207305402</v>
      </c>
    </row>
    <row r="381" spans="1:13" x14ac:dyDescent="0.25">
      <c r="A381" s="7" t="s">
        <v>372</v>
      </c>
      <c r="B381" s="34">
        <v>224</v>
      </c>
      <c r="C381" s="34">
        <v>8</v>
      </c>
      <c r="D381" s="34"/>
      <c r="E381">
        <v>278.30000000000007</v>
      </c>
      <c r="F381">
        <v>5</v>
      </c>
      <c r="G381">
        <v>0</v>
      </c>
      <c r="H381">
        <v>283.30000000000007</v>
      </c>
      <c r="I381" s="39">
        <v>301.29001997391566</v>
      </c>
      <c r="J381" s="39">
        <v>6</v>
      </c>
      <c r="K381" s="39">
        <v>0</v>
      </c>
      <c r="L381" s="39">
        <v>0</v>
      </c>
      <c r="M381" s="39">
        <v>307.29001997391566</v>
      </c>
    </row>
    <row r="382" spans="1:13" x14ac:dyDescent="0.25">
      <c r="A382" s="7" t="s">
        <v>373</v>
      </c>
      <c r="B382" s="34">
        <v>268</v>
      </c>
      <c r="C382" s="34">
        <v>8</v>
      </c>
      <c r="D382" s="34"/>
      <c r="E382">
        <v>252.89000000000004</v>
      </c>
      <c r="F382">
        <v>6</v>
      </c>
      <c r="G382">
        <v>0</v>
      </c>
      <c r="H382">
        <v>258.89000000000004</v>
      </c>
      <c r="I382" s="39">
        <v>309.26380289263386</v>
      </c>
      <c r="J382" s="39">
        <v>8</v>
      </c>
      <c r="K382" s="39">
        <v>0</v>
      </c>
      <c r="L382" s="39">
        <v>0</v>
      </c>
      <c r="M382" s="39">
        <v>317.26380289263386</v>
      </c>
    </row>
    <row r="383" spans="1:13" x14ac:dyDescent="0.25">
      <c r="A383" s="7" t="s">
        <v>374</v>
      </c>
      <c r="B383" s="34">
        <v>224</v>
      </c>
      <c r="C383" s="34">
        <v>8</v>
      </c>
      <c r="D383" s="34"/>
      <c r="E383">
        <v>91.960000000000008</v>
      </c>
      <c r="F383">
        <v>4</v>
      </c>
      <c r="G383">
        <v>0</v>
      </c>
      <c r="H383">
        <v>95.960000000000008</v>
      </c>
      <c r="I383" s="39">
        <v>108.17956538863847</v>
      </c>
      <c r="J383" s="39">
        <v>6</v>
      </c>
      <c r="K383" s="39">
        <v>0</v>
      </c>
      <c r="L383" s="39">
        <v>0</v>
      </c>
      <c r="M383" s="39">
        <v>114.17956538863847</v>
      </c>
    </row>
    <row r="384" spans="1:13" x14ac:dyDescent="0.25">
      <c r="A384" s="7" t="s">
        <v>375</v>
      </c>
      <c r="B384" s="34">
        <v>592</v>
      </c>
      <c r="C384" s="34">
        <v>88</v>
      </c>
      <c r="D384" s="34"/>
      <c r="E384">
        <v>646.1400000000001</v>
      </c>
      <c r="F384">
        <v>54</v>
      </c>
      <c r="G384">
        <v>0</v>
      </c>
      <c r="H384">
        <v>700.1400000000001</v>
      </c>
      <c r="I384" s="39">
        <v>796.46473302202685</v>
      </c>
      <c r="J384" s="39">
        <v>56</v>
      </c>
      <c r="K384" s="39">
        <v>0</v>
      </c>
      <c r="L384" s="39">
        <v>0</v>
      </c>
      <c r="M384" s="39">
        <v>852.46473302202685</v>
      </c>
    </row>
    <row r="385" spans="1:13" x14ac:dyDescent="0.25">
      <c r="A385" s="7" t="s">
        <v>376</v>
      </c>
      <c r="B385" s="34">
        <f>512+96</f>
        <v>608</v>
      </c>
      <c r="C385" s="34">
        <v>24</v>
      </c>
      <c r="D385" s="34"/>
      <c r="E385">
        <v>447.70000000000005</v>
      </c>
      <c r="F385">
        <v>11</v>
      </c>
      <c r="G385">
        <v>0</v>
      </c>
      <c r="H385">
        <v>458.70000000000005</v>
      </c>
      <c r="I385" s="39">
        <v>605.19489552170739</v>
      </c>
      <c r="J385" s="39">
        <v>12</v>
      </c>
      <c r="K385" s="39">
        <v>0</v>
      </c>
      <c r="L385" s="39">
        <v>0</v>
      </c>
      <c r="M385" s="39">
        <v>617.19489552170739</v>
      </c>
    </row>
    <row r="386" spans="1:13" x14ac:dyDescent="0.25">
      <c r="A386" s="7" t="s">
        <v>377</v>
      </c>
      <c r="B386" s="35">
        <v>310</v>
      </c>
      <c r="C386" s="35">
        <v>20</v>
      </c>
      <c r="D386" s="34"/>
      <c r="E386">
        <v>0</v>
      </c>
      <c r="F386">
        <v>0</v>
      </c>
      <c r="G386">
        <v>0</v>
      </c>
      <c r="H386">
        <v>0</v>
      </c>
      <c r="I386" s="39">
        <v>0</v>
      </c>
      <c r="J386" s="39">
        <v>0</v>
      </c>
      <c r="K386" s="39">
        <v>0</v>
      </c>
      <c r="L386" s="39">
        <v>0</v>
      </c>
      <c r="M386" s="39">
        <v>0</v>
      </c>
    </row>
    <row r="387" spans="1:13" x14ac:dyDescent="0.25">
      <c r="A387" s="7" t="s">
        <v>378</v>
      </c>
      <c r="B387" s="34">
        <f>144+8</f>
        <v>152</v>
      </c>
      <c r="C387" s="34">
        <v>4</v>
      </c>
      <c r="D387" s="34"/>
      <c r="E387">
        <v>121.00000000000001</v>
      </c>
      <c r="F387">
        <v>0</v>
      </c>
      <c r="G387">
        <v>0</v>
      </c>
      <c r="H387">
        <v>121.00000000000001</v>
      </c>
      <c r="I387" s="39">
        <v>191.41259684225835</v>
      </c>
      <c r="J387" s="39">
        <v>0</v>
      </c>
      <c r="K387" s="39">
        <v>0</v>
      </c>
      <c r="L387" s="39">
        <v>0</v>
      </c>
      <c r="M387" s="39">
        <v>191.41259684225835</v>
      </c>
    </row>
    <row r="388" spans="1:13" x14ac:dyDescent="0.25">
      <c r="A388" s="7" t="s">
        <v>379</v>
      </c>
      <c r="B388" s="34">
        <v>136</v>
      </c>
      <c r="C388" s="34">
        <v>4</v>
      </c>
      <c r="D388" s="34"/>
      <c r="E388">
        <v>94.38000000000001</v>
      </c>
      <c r="F388">
        <v>1</v>
      </c>
      <c r="G388">
        <v>0</v>
      </c>
      <c r="H388">
        <v>95.38000000000001</v>
      </c>
      <c r="I388" s="39">
        <v>116.65614402456471</v>
      </c>
      <c r="J388" s="39">
        <v>2</v>
      </c>
      <c r="K388" s="39">
        <v>0</v>
      </c>
      <c r="L388" s="39">
        <v>0</v>
      </c>
      <c r="M388" s="39">
        <v>118.65614402456471</v>
      </c>
    </row>
    <row r="389" spans="1:13" x14ac:dyDescent="0.25">
      <c r="A389" s="7" t="s">
        <v>380</v>
      </c>
      <c r="B389" s="34">
        <v>1285</v>
      </c>
      <c r="C389" s="34"/>
      <c r="D389" s="34">
        <v>571</v>
      </c>
      <c r="E389">
        <v>1622.6100000000004</v>
      </c>
      <c r="F389">
        <v>0</v>
      </c>
      <c r="G389">
        <v>233.28000000000003</v>
      </c>
      <c r="H389">
        <v>1855.8900000000003</v>
      </c>
      <c r="I389" s="39">
        <v>1985.2472497753326</v>
      </c>
      <c r="J389" s="39">
        <v>0</v>
      </c>
      <c r="K389" s="39">
        <v>285.41576745341735</v>
      </c>
      <c r="L389" s="39">
        <v>0</v>
      </c>
      <c r="M389" s="39">
        <v>2270.66301722875</v>
      </c>
    </row>
    <row r="390" spans="1:13" x14ac:dyDescent="0.25">
      <c r="A390" s="8" t="s">
        <v>381</v>
      </c>
      <c r="B390" s="34">
        <f>1020+112</f>
        <v>1132</v>
      </c>
      <c r="C390" s="34"/>
      <c r="D390" s="34">
        <v>1100</v>
      </c>
      <c r="E390">
        <v>1207.5800000000002</v>
      </c>
      <c r="F390">
        <v>0</v>
      </c>
      <c r="G390">
        <v>379.85</v>
      </c>
      <c r="H390">
        <v>1587.4300000000003</v>
      </c>
      <c r="I390" s="39">
        <v>1935.8145000231443</v>
      </c>
      <c r="J390" s="39">
        <v>0</v>
      </c>
      <c r="K390" s="39">
        <v>608.9196060168199</v>
      </c>
      <c r="L390" s="39">
        <v>0</v>
      </c>
      <c r="M390" s="39">
        <v>2544.734106039964</v>
      </c>
    </row>
    <row r="391" spans="1:13" x14ac:dyDescent="0.25">
      <c r="A391" s="8" t="s">
        <v>382</v>
      </c>
      <c r="B391" s="34">
        <v>312</v>
      </c>
      <c r="C391" s="34">
        <v>12</v>
      </c>
      <c r="D391" s="34"/>
      <c r="E391">
        <v>220.22000000000003</v>
      </c>
      <c r="F391">
        <v>5</v>
      </c>
      <c r="G391">
        <v>0</v>
      </c>
      <c r="H391">
        <v>225.22000000000003</v>
      </c>
      <c r="I391" s="39">
        <v>265.00112469263371</v>
      </c>
      <c r="J391" s="39">
        <v>6</v>
      </c>
      <c r="K391" s="39">
        <v>0</v>
      </c>
      <c r="L391" s="39">
        <v>0</v>
      </c>
      <c r="M391" s="39">
        <v>271.00112469263371</v>
      </c>
    </row>
    <row r="392" spans="1:13" x14ac:dyDescent="0.25">
      <c r="A392" s="8" t="s">
        <v>383</v>
      </c>
      <c r="B392" s="34">
        <v>496</v>
      </c>
      <c r="C392" s="34">
        <v>40</v>
      </c>
      <c r="D392" s="34"/>
      <c r="E392">
        <v>319.44000000000005</v>
      </c>
      <c r="F392">
        <v>18</v>
      </c>
      <c r="G392">
        <v>0</v>
      </c>
      <c r="H392">
        <v>337.44000000000005</v>
      </c>
      <c r="I392" s="39">
        <v>319.44000000000005</v>
      </c>
      <c r="J392" s="39">
        <v>18</v>
      </c>
      <c r="K392" s="39">
        <v>0</v>
      </c>
      <c r="L392" s="39">
        <v>0</v>
      </c>
      <c r="M392" s="39">
        <v>337.44000000000005</v>
      </c>
    </row>
    <row r="393" spans="1:13" x14ac:dyDescent="0.25">
      <c r="A393" s="7" t="s">
        <v>384</v>
      </c>
      <c r="B393" s="34">
        <v>472</v>
      </c>
      <c r="C393" s="34">
        <v>16</v>
      </c>
      <c r="D393" s="34"/>
      <c r="E393">
        <v>332.75000000000006</v>
      </c>
      <c r="F393">
        <v>16</v>
      </c>
      <c r="G393">
        <v>0</v>
      </c>
      <c r="H393">
        <v>348.75000000000006</v>
      </c>
      <c r="I393" s="39">
        <v>373.9405648987007</v>
      </c>
      <c r="J393" s="39">
        <v>18</v>
      </c>
      <c r="K393" s="39">
        <v>0</v>
      </c>
      <c r="L393" s="39">
        <v>0</v>
      </c>
      <c r="M393" s="39">
        <v>391.9405648987007</v>
      </c>
    </row>
    <row r="394" spans="1:13" x14ac:dyDescent="0.25">
      <c r="A394" s="7" t="s">
        <v>385</v>
      </c>
      <c r="B394" s="34">
        <f>632+124+128</f>
        <v>884</v>
      </c>
      <c r="C394" s="34">
        <v>16</v>
      </c>
      <c r="D394" s="34"/>
      <c r="E394">
        <v>696.96000000000015</v>
      </c>
      <c r="F394">
        <v>7</v>
      </c>
      <c r="G394">
        <v>0</v>
      </c>
      <c r="H394">
        <v>703.96000000000015</v>
      </c>
      <c r="I394" s="39">
        <v>902.75662282202416</v>
      </c>
      <c r="J394" s="39">
        <v>8</v>
      </c>
      <c r="K394" s="39">
        <v>0</v>
      </c>
      <c r="L394" s="39">
        <v>0</v>
      </c>
      <c r="M394" s="39">
        <v>910.75662282202416</v>
      </c>
    </row>
    <row r="395" spans="1:13" x14ac:dyDescent="0.25">
      <c r="A395" s="7" t="s">
        <v>386</v>
      </c>
      <c r="B395" s="34">
        <f>656+408</f>
        <v>1064</v>
      </c>
      <c r="C395" s="34">
        <v>120</v>
      </c>
      <c r="D395" s="34"/>
      <c r="E395">
        <v>1378.1900000000003</v>
      </c>
      <c r="F395">
        <v>111</v>
      </c>
      <c r="G395">
        <v>0</v>
      </c>
      <c r="H395">
        <v>1489.1900000000003</v>
      </c>
      <c r="I395" s="39">
        <v>1858.2523580450115</v>
      </c>
      <c r="J395" s="39">
        <v>116</v>
      </c>
      <c r="K395" s="39">
        <v>0</v>
      </c>
      <c r="L395" s="39">
        <v>0</v>
      </c>
      <c r="M395" s="39">
        <v>1974.2523580450115</v>
      </c>
    </row>
    <row r="396" spans="1:13" x14ac:dyDescent="0.25">
      <c r="A396" s="7" t="s">
        <v>387</v>
      </c>
      <c r="B396" s="34">
        <v>464</v>
      </c>
      <c r="C396" s="34">
        <v>12</v>
      </c>
      <c r="D396" s="34"/>
      <c r="E396">
        <v>446.49000000000007</v>
      </c>
      <c r="F396">
        <v>5</v>
      </c>
      <c r="G396">
        <v>0</v>
      </c>
      <c r="H396">
        <v>451.49000000000007</v>
      </c>
      <c r="I396" s="39">
        <v>559.92318453785049</v>
      </c>
      <c r="J396" s="39">
        <v>6</v>
      </c>
      <c r="K396" s="39">
        <v>0</v>
      </c>
      <c r="L396" s="39">
        <v>0</v>
      </c>
      <c r="M396" s="39">
        <v>565.92318453785049</v>
      </c>
    </row>
    <row r="397" spans="1:13" x14ac:dyDescent="0.25">
      <c r="A397" s="7" t="s">
        <v>388</v>
      </c>
      <c r="B397" s="34">
        <v>432</v>
      </c>
      <c r="C397" s="34">
        <v>84</v>
      </c>
      <c r="D397" s="34"/>
      <c r="E397">
        <v>447.70000000000005</v>
      </c>
      <c r="F397">
        <v>64</v>
      </c>
      <c r="G397">
        <v>0</v>
      </c>
      <c r="H397">
        <v>511.70000000000005</v>
      </c>
      <c r="I397" s="39">
        <v>564.48161572571667</v>
      </c>
      <c r="J397" s="39">
        <v>66</v>
      </c>
      <c r="K397" s="39">
        <v>0</v>
      </c>
      <c r="L397" s="39">
        <v>0</v>
      </c>
      <c r="M397" s="39">
        <v>630.48161572571667</v>
      </c>
    </row>
    <row r="398" spans="1:13" x14ac:dyDescent="0.25">
      <c r="A398" s="7" t="s">
        <v>389</v>
      </c>
      <c r="B398" s="34">
        <v>378</v>
      </c>
      <c r="C398" s="34">
        <v>4</v>
      </c>
      <c r="D398" s="34"/>
      <c r="E398">
        <v>331.54000000000008</v>
      </c>
      <c r="F398">
        <v>2</v>
      </c>
      <c r="G398">
        <v>0</v>
      </c>
      <c r="H398">
        <v>333.54000000000008</v>
      </c>
      <c r="I398" s="39">
        <v>434.02707545689157</v>
      </c>
      <c r="J398" s="39">
        <v>4</v>
      </c>
      <c r="K398" s="39">
        <v>0</v>
      </c>
      <c r="L398" s="39">
        <v>0</v>
      </c>
      <c r="M398" s="39">
        <v>438.02707545689157</v>
      </c>
    </row>
    <row r="399" spans="1:13" x14ac:dyDescent="0.25">
      <c r="A399" s="7" t="s">
        <v>390</v>
      </c>
      <c r="B399" s="34">
        <v>1072</v>
      </c>
      <c r="C399" s="34">
        <v>60</v>
      </c>
      <c r="D399" s="34"/>
      <c r="E399">
        <v>855.47000000000014</v>
      </c>
      <c r="F399">
        <v>26</v>
      </c>
      <c r="G399">
        <v>0</v>
      </c>
      <c r="H399">
        <v>881.47000000000014</v>
      </c>
      <c r="I399" s="39">
        <v>969.03372868779309</v>
      </c>
      <c r="J399" s="39">
        <v>28</v>
      </c>
      <c r="K399" s="39">
        <v>0</v>
      </c>
      <c r="L399" s="39">
        <v>0</v>
      </c>
      <c r="M399" s="39">
        <v>997.03372868779309</v>
      </c>
    </row>
    <row r="400" spans="1:13" x14ac:dyDescent="0.25">
      <c r="A400" s="7" t="s">
        <v>391</v>
      </c>
      <c r="B400" s="34">
        <v>280</v>
      </c>
      <c r="C400" s="34">
        <v>8</v>
      </c>
      <c r="D400" s="34"/>
      <c r="E400">
        <v>117.37000000000002</v>
      </c>
      <c r="F400">
        <v>4</v>
      </c>
      <c r="G400">
        <v>0</v>
      </c>
      <c r="H400">
        <v>121.37000000000002</v>
      </c>
      <c r="I400" s="39">
        <v>134.80666896598345</v>
      </c>
      <c r="J400" s="39">
        <v>6</v>
      </c>
      <c r="K400" s="39">
        <v>0</v>
      </c>
      <c r="L400" s="39">
        <v>0</v>
      </c>
      <c r="M400" s="39">
        <v>140.80666896598345</v>
      </c>
    </row>
    <row r="401" spans="1:13" x14ac:dyDescent="0.25">
      <c r="A401" s="13" t="s">
        <v>392</v>
      </c>
      <c r="B401" s="34">
        <f>1835+1240</f>
        <v>3075</v>
      </c>
      <c r="C401" s="34"/>
      <c r="D401" s="34">
        <v>1176</v>
      </c>
      <c r="E401">
        <v>3025.0000000000005</v>
      </c>
      <c r="F401">
        <v>0</v>
      </c>
      <c r="G401">
        <v>558.68000000000006</v>
      </c>
      <c r="H401">
        <v>3583.6800000000003</v>
      </c>
      <c r="I401" s="39">
        <v>4209.0703625678279</v>
      </c>
      <c r="J401" s="39">
        <v>0</v>
      </c>
      <c r="K401" s="39">
        <v>777.36311740806423</v>
      </c>
      <c r="L401" s="39">
        <v>0</v>
      </c>
      <c r="M401" s="39">
        <v>4986.4334799758926</v>
      </c>
    </row>
    <row r="402" spans="1:13" x14ac:dyDescent="0.25">
      <c r="A402" s="7" t="s">
        <v>393</v>
      </c>
      <c r="B402" s="34">
        <v>152</v>
      </c>
      <c r="C402" s="34">
        <v>24</v>
      </c>
      <c r="D402" s="34"/>
      <c r="E402">
        <v>73.810000000000016</v>
      </c>
      <c r="F402">
        <v>19</v>
      </c>
      <c r="G402">
        <v>0</v>
      </c>
      <c r="H402">
        <v>92.810000000000016</v>
      </c>
      <c r="I402" s="39">
        <v>113.30294968392163</v>
      </c>
      <c r="J402" s="39">
        <v>22</v>
      </c>
      <c r="K402" s="39">
        <v>0</v>
      </c>
      <c r="L402" s="39">
        <v>0</v>
      </c>
      <c r="M402" s="39">
        <v>135.30294968392161</v>
      </c>
    </row>
    <row r="403" spans="1:13" x14ac:dyDescent="0.25">
      <c r="A403" s="7" t="s">
        <v>394</v>
      </c>
      <c r="B403" s="34">
        <f>416+64</f>
        <v>480</v>
      </c>
      <c r="C403" s="34">
        <v>24</v>
      </c>
      <c r="D403" s="34"/>
      <c r="E403">
        <v>550.55000000000007</v>
      </c>
      <c r="F403">
        <v>24</v>
      </c>
      <c r="G403">
        <v>0</v>
      </c>
      <c r="H403">
        <v>574.55000000000007</v>
      </c>
      <c r="I403" s="39">
        <v>737.28163182650758</v>
      </c>
      <c r="J403" s="39">
        <v>26</v>
      </c>
      <c r="K403" s="39">
        <v>0</v>
      </c>
      <c r="L403" s="39">
        <v>0</v>
      </c>
      <c r="M403" s="39">
        <v>763.28163182650758</v>
      </c>
    </row>
    <row r="404" spans="1:13" x14ac:dyDescent="0.25">
      <c r="A404" s="7" t="s">
        <v>395</v>
      </c>
      <c r="B404" s="34">
        <v>312</v>
      </c>
      <c r="C404" s="34">
        <v>8</v>
      </c>
      <c r="D404" s="34"/>
      <c r="E404">
        <v>237.16000000000003</v>
      </c>
      <c r="F404">
        <v>3</v>
      </c>
      <c r="G404">
        <v>0</v>
      </c>
      <c r="H404">
        <v>240.16000000000003</v>
      </c>
      <c r="I404" s="39">
        <v>274.98464491159928</v>
      </c>
      <c r="J404" s="39">
        <v>4</v>
      </c>
      <c r="K404" s="39">
        <v>0</v>
      </c>
      <c r="L404" s="39">
        <v>0</v>
      </c>
      <c r="M404" s="39">
        <v>278.98464491159928</v>
      </c>
    </row>
    <row r="405" spans="1:13" x14ac:dyDescent="0.25">
      <c r="A405" s="7" t="s">
        <v>396</v>
      </c>
      <c r="B405" s="34">
        <v>780</v>
      </c>
      <c r="C405" s="34"/>
      <c r="D405" s="34">
        <v>586</v>
      </c>
      <c r="E405">
        <v>942.59000000000015</v>
      </c>
      <c r="F405">
        <v>0</v>
      </c>
      <c r="G405">
        <v>202.07000000000002</v>
      </c>
      <c r="H405">
        <v>1144.6600000000001</v>
      </c>
      <c r="I405" s="39">
        <v>1287.9060338245793</v>
      </c>
      <c r="J405" s="39">
        <v>0</v>
      </c>
      <c r="K405" s="39">
        <v>276.09795590334363</v>
      </c>
      <c r="L405" s="39">
        <v>0</v>
      </c>
      <c r="M405" s="39">
        <v>1564.003989727923</v>
      </c>
    </row>
    <row r="406" spans="1:13" x14ac:dyDescent="0.25">
      <c r="A406" s="7" t="s">
        <v>397</v>
      </c>
      <c r="B406" s="34">
        <v>2640</v>
      </c>
      <c r="C406" s="34"/>
      <c r="D406" s="34">
        <v>638</v>
      </c>
      <c r="E406">
        <v>1789.5900000000004</v>
      </c>
      <c r="F406">
        <v>0</v>
      </c>
      <c r="G406">
        <v>207.87000000000003</v>
      </c>
      <c r="H406">
        <v>1997.4600000000005</v>
      </c>
      <c r="I406" s="39">
        <v>2652.6092238373772</v>
      </c>
      <c r="J406" s="39">
        <v>0</v>
      </c>
      <c r="K406" s="39">
        <v>308.11408163829458</v>
      </c>
      <c r="L406" s="39">
        <v>0</v>
      </c>
      <c r="M406" s="39">
        <v>2960.7233054756716</v>
      </c>
    </row>
    <row r="407" spans="1:13" x14ac:dyDescent="0.25">
      <c r="A407" s="7" t="s">
        <v>398</v>
      </c>
      <c r="B407" s="34">
        <f>168+120</f>
        <v>288</v>
      </c>
      <c r="C407" s="34">
        <v>72</v>
      </c>
      <c r="D407" s="34"/>
      <c r="E407">
        <v>221.43000000000004</v>
      </c>
      <c r="F407">
        <v>35</v>
      </c>
      <c r="G407">
        <v>0</v>
      </c>
      <c r="H407">
        <v>256.43000000000006</v>
      </c>
      <c r="I407" s="39">
        <v>277.36399106242459</v>
      </c>
      <c r="J407" s="39">
        <v>36</v>
      </c>
      <c r="K407" s="39">
        <v>0</v>
      </c>
      <c r="L407" s="39">
        <v>0</v>
      </c>
      <c r="M407" s="39">
        <v>313.36399106242459</v>
      </c>
    </row>
    <row r="408" spans="1:13" x14ac:dyDescent="0.25">
      <c r="A408" s="7" t="s">
        <v>399</v>
      </c>
      <c r="B408" s="34">
        <v>1079</v>
      </c>
      <c r="C408" s="34"/>
      <c r="D408" s="34">
        <v>200</v>
      </c>
      <c r="E408">
        <v>983.73000000000013</v>
      </c>
      <c r="F408">
        <v>0</v>
      </c>
      <c r="G408">
        <v>77.440000000000012</v>
      </c>
      <c r="H408">
        <v>1061.17</v>
      </c>
      <c r="I408" s="39">
        <v>1171.6899630755199</v>
      </c>
      <c r="J408" s="39">
        <v>0</v>
      </c>
      <c r="K408" s="39">
        <v>92.236356256867495</v>
      </c>
      <c r="L408" s="39">
        <v>0</v>
      </c>
      <c r="M408" s="39">
        <v>1263.9263193323875</v>
      </c>
    </row>
    <row r="409" spans="1:13" x14ac:dyDescent="0.25">
      <c r="A409" s="7" t="s">
        <v>400</v>
      </c>
      <c r="B409" s="34">
        <f>112+112</f>
        <v>224</v>
      </c>
      <c r="C409" s="34">
        <v>16</v>
      </c>
      <c r="D409" s="34"/>
      <c r="E409">
        <v>289.19000000000005</v>
      </c>
      <c r="F409">
        <v>13</v>
      </c>
      <c r="G409">
        <v>0</v>
      </c>
      <c r="H409">
        <v>302.19000000000005</v>
      </c>
      <c r="I409" s="39">
        <v>310.76154240165243</v>
      </c>
      <c r="J409" s="39">
        <v>14</v>
      </c>
      <c r="K409" s="39">
        <v>0</v>
      </c>
      <c r="L409" s="39">
        <v>0</v>
      </c>
      <c r="M409" s="39">
        <v>324.76154240165243</v>
      </c>
    </row>
    <row r="410" spans="1:13" x14ac:dyDescent="0.25">
      <c r="A410" s="7" t="s">
        <v>401</v>
      </c>
      <c r="B410" s="34">
        <f>320+16</f>
        <v>336</v>
      </c>
      <c r="C410" s="34">
        <v>36</v>
      </c>
      <c r="D410" s="34"/>
      <c r="E410">
        <v>281.93000000000006</v>
      </c>
      <c r="F410">
        <v>26</v>
      </c>
      <c r="G410">
        <v>0</v>
      </c>
      <c r="H410">
        <v>307.93000000000006</v>
      </c>
      <c r="I410" s="39">
        <v>376.73459015669732</v>
      </c>
      <c r="J410" s="39">
        <v>28</v>
      </c>
      <c r="K410" s="39">
        <v>0</v>
      </c>
      <c r="L410" s="39">
        <v>0</v>
      </c>
      <c r="M410" s="39">
        <v>404.73459015669732</v>
      </c>
    </row>
    <row r="411" spans="1:13" x14ac:dyDescent="0.25">
      <c r="A411" s="7" t="s">
        <v>402</v>
      </c>
      <c r="B411" s="34">
        <v>1424</v>
      </c>
      <c r="C411" s="34">
        <v>80</v>
      </c>
      <c r="D411" s="34"/>
      <c r="E411">
        <v>1246.3000000000002</v>
      </c>
      <c r="F411">
        <v>66</v>
      </c>
      <c r="G411">
        <v>0</v>
      </c>
      <c r="H411">
        <v>1312.3000000000002</v>
      </c>
      <c r="I411" s="39">
        <v>1470.4175385451413</v>
      </c>
      <c r="J411" s="39">
        <v>68</v>
      </c>
      <c r="K411" s="39">
        <v>0</v>
      </c>
      <c r="L411" s="39">
        <v>0</v>
      </c>
      <c r="M411" s="39">
        <v>1538.4175385451413</v>
      </c>
    </row>
    <row r="412" spans="1:13" x14ac:dyDescent="0.25">
      <c r="A412" s="7" t="s">
        <v>403</v>
      </c>
      <c r="B412" s="34">
        <v>864</v>
      </c>
      <c r="C412" s="34">
        <v>40</v>
      </c>
      <c r="D412" s="34"/>
      <c r="E412">
        <v>421.08000000000004</v>
      </c>
      <c r="F412">
        <v>38</v>
      </c>
      <c r="G412">
        <v>0</v>
      </c>
      <c r="H412">
        <v>459.08000000000004</v>
      </c>
      <c r="I412" s="39">
        <v>570.21160703198336</v>
      </c>
      <c r="J412" s="39">
        <v>40</v>
      </c>
      <c r="K412" s="39">
        <v>0</v>
      </c>
      <c r="L412" s="39">
        <v>0</v>
      </c>
      <c r="M412" s="39">
        <v>610.21160703198336</v>
      </c>
    </row>
    <row r="413" spans="1:13" x14ac:dyDescent="0.25">
      <c r="A413" s="7" t="s">
        <v>404</v>
      </c>
      <c r="B413" s="34">
        <v>981</v>
      </c>
      <c r="C413" s="34">
        <v>32</v>
      </c>
      <c r="D413" s="34"/>
      <c r="E413">
        <v>860.31000000000017</v>
      </c>
      <c r="F413">
        <v>10</v>
      </c>
      <c r="G413">
        <v>0</v>
      </c>
      <c r="H413">
        <v>870.31000000000017</v>
      </c>
      <c r="I413" s="39">
        <v>1188.8632669691942</v>
      </c>
      <c r="J413" s="39">
        <v>12</v>
      </c>
      <c r="K413" s="39">
        <v>0</v>
      </c>
      <c r="L413" s="39">
        <v>0</v>
      </c>
      <c r="M413" s="39">
        <v>1200.8632669691942</v>
      </c>
    </row>
    <row r="414" spans="1:13" x14ac:dyDescent="0.25">
      <c r="A414" s="11" t="s">
        <v>405</v>
      </c>
      <c r="B414" s="34">
        <v>736</v>
      </c>
      <c r="C414" s="34">
        <v>124</v>
      </c>
      <c r="D414" s="34"/>
      <c r="E414">
        <v>696.96000000000015</v>
      </c>
      <c r="F414">
        <v>70</v>
      </c>
      <c r="G414">
        <v>0</v>
      </c>
      <c r="H414">
        <v>766.96000000000015</v>
      </c>
      <c r="I414" s="39">
        <v>933.75523508682295</v>
      </c>
      <c r="J414" s="39">
        <v>74</v>
      </c>
      <c r="K414" s="39">
        <v>0</v>
      </c>
      <c r="L414" s="39">
        <v>0</v>
      </c>
      <c r="M414" s="39">
        <v>1007.7552350868229</v>
      </c>
    </row>
    <row r="415" spans="1:13" x14ac:dyDescent="0.25">
      <c r="A415" s="7" t="s">
        <v>406</v>
      </c>
      <c r="B415" s="35">
        <v>350</v>
      </c>
      <c r="C415" s="35">
        <v>28</v>
      </c>
      <c r="D415" s="34"/>
      <c r="E415">
        <v>0</v>
      </c>
      <c r="F415">
        <v>0</v>
      </c>
      <c r="G415">
        <v>0</v>
      </c>
      <c r="H415">
        <v>0</v>
      </c>
      <c r="I415" s="39">
        <v>0</v>
      </c>
      <c r="J415" s="39">
        <v>0</v>
      </c>
      <c r="K415" s="39">
        <v>0</v>
      </c>
      <c r="L415" s="39">
        <v>0</v>
      </c>
      <c r="M415" s="39">
        <v>0</v>
      </c>
    </row>
    <row r="416" spans="1:13" x14ac:dyDescent="0.25">
      <c r="A416" s="7" t="s">
        <v>407</v>
      </c>
      <c r="B416" s="34">
        <v>224</v>
      </c>
      <c r="C416" s="34"/>
      <c r="D416" s="34"/>
      <c r="E416">
        <v>197.23000000000002</v>
      </c>
      <c r="F416">
        <v>0</v>
      </c>
      <c r="G416">
        <v>0</v>
      </c>
      <c r="H416">
        <v>197.23000000000002</v>
      </c>
      <c r="I416" s="39">
        <v>261.73887104853037</v>
      </c>
      <c r="J416" s="39">
        <v>0</v>
      </c>
      <c r="K416" s="39">
        <v>0</v>
      </c>
      <c r="L416" s="39">
        <v>0</v>
      </c>
      <c r="M416" s="39">
        <v>261.73887104853037</v>
      </c>
    </row>
    <row r="417" spans="1:13" x14ac:dyDescent="0.25">
      <c r="A417" s="7" t="s">
        <v>408</v>
      </c>
      <c r="B417" s="34">
        <v>544</v>
      </c>
      <c r="C417" s="34">
        <v>8</v>
      </c>
      <c r="D417" s="34"/>
      <c r="E417">
        <v>780.45000000000016</v>
      </c>
      <c r="F417">
        <v>9</v>
      </c>
      <c r="G417">
        <v>0</v>
      </c>
      <c r="H417">
        <v>789.45000000000016</v>
      </c>
      <c r="I417" s="39">
        <v>1031.3408745957506</v>
      </c>
      <c r="J417" s="39">
        <v>10</v>
      </c>
      <c r="K417" s="39">
        <v>0</v>
      </c>
      <c r="L417" s="39">
        <v>0</v>
      </c>
      <c r="M417" s="39">
        <v>1041.3408745957506</v>
      </c>
    </row>
    <row r="418" spans="1:13" x14ac:dyDescent="0.25">
      <c r="A418" s="10" t="s">
        <v>409</v>
      </c>
      <c r="B418" s="34">
        <v>54</v>
      </c>
      <c r="C418" s="34">
        <v>30</v>
      </c>
      <c r="D418" s="34">
        <v>3290</v>
      </c>
      <c r="E418">
        <v>0</v>
      </c>
      <c r="F418">
        <v>14</v>
      </c>
      <c r="G418">
        <v>2653.53</v>
      </c>
      <c r="H418">
        <v>2667.53</v>
      </c>
      <c r="I418" s="39">
        <v>0</v>
      </c>
      <c r="J418" s="39">
        <v>16</v>
      </c>
      <c r="K418" s="39">
        <v>3149.7188748323906</v>
      </c>
      <c r="L418" s="39">
        <v>3149.7188748323906</v>
      </c>
      <c r="M418" s="39">
        <v>3165.7188748323906</v>
      </c>
    </row>
    <row r="419" spans="1:13" x14ac:dyDescent="0.25">
      <c r="A419" s="11" t="s">
        <v>410</v>
      </c>
      <c r="B419" s="34">
        <v>240</v>
      </c>
      <c r="C419" s="34">
        <v>8</v>
      </c>
      <c r="D419" s="34"/>
      <c r="E419">
        <v>237.16000000000003</v>
      </c>
      <c r="F419">
        <v>1</v>
      </c>
      <c r="G419">
        <v>0</v>
      </c>
      <c r="H419">
        <v>238.16000000000003</v>
      </c>
      <c r="I419" s="39">
        <v>299.08900853711231</v>
      </c>
      <c r="J419" s="39">
        <v>2</v>
      </c>
      <c r="K419" s="39">
        <v>0</v>
      </c>
      <c r="L419" s="39">
        <v>0</v>
      </c>
      <c r="M419" s="39">
        <v>301.08900853711231</v>
      </c>
    </row>
    <row r="420" spans="1:13" x14ac:dyDescent="0.25">
      <c r="A420" s="7" t="s">
        <v>411</v>
      </c>
      <c r="B420" s="34">
        <v>1265</v>
      </c>
      <c r="C420" s="34"/>
      <c r="D420" s="34">
        <v>542</v>
      </c>
      <c r="E420">
        <v>1431.4300000000003</v>
      </c>
      <c r="F420">
        <v>0</v>
      </c>
      <c r="G420">
        <v>175.77000000000004</v>
      </c>
      <c r="H420">
        <v>1607.2000000000003</v>
      </c>
      <c r="I420" s="39">
        <v>2040.3002588268891</v>
      </c>
      <c r="J420" s="39">
        <v>0</v>
      </c>
      <c r="K420" s="39">
        <v>250.53518264532829</v>
      </c>
      <c r="L420" s="39">
        <v>0</v>
      </c>
      <c r="M420" s="39">
        <v>2290.8354414722176</v>
      </c>
    </row>
    <row r="421" spans="1:13" x14ac:dyDescent="0.25">
      <c r="A421" s="7" t="s">
        <v>412</v>
      </c>
      <c r="B421" s="34">
        <f>3651+311+574</f>
        <v>4536</v>
      </c>
      <c r="C421" s="34"/>
      <c r="D421" s="34">
        <f>540+2007</f>
        <v>2547</v>
      </c>
      <c r="E421">
        <v>5798.3200000000006</v>
      </c>
      <c r="F421">
        <v>0</v>
      </c>
      <c r="G421">
        <v>1546.5200000000002</v>
      </c>
      <c r="H421">
        <v>7344.8400000000011</v>
      </c>
      <c r="I421" s="39">
        <v>8016.892285294105</v>
      </c>
      <c r="J421" s="39">
        <v>0</v>
      </c>
      <c r="K421" s="39">
        <v>2138.2545732303561</v>
      </c>
      <c r="L421" s="39">
        <v>0</v>
      </c>
      <c r="M421" s="39">
        <v>10155.146858524462</v>
      </c>
    </row>
    <row r="422" spans="1:13" x14ac:dyDescent="0.25">
      <c r="A422" s="7" t="s">
        <v>413</v>
      </c>
      <c r="B422" s="34"/>
      <c r="C422" s="34"/>
      <c r="D422" s="34"/>
      <c r="E422">
        <v>0</v>
      </c>
      <c r="F422">
        <v>0</v>
      </c>
      <c r="G422">
        <v>0</v>
      </c>
      <c r="H422">
        <v>0</v>
      </c>
      <c r="I422" s="39">
        <v>0</v>
      </c>
      <c r="J422" s="39">
        <v>0</v>
      </c>
      <c r="K422" s="39">
        <v>0</v>
      </c>
      <c r="L422" s="39">
        <v>0</v>
      </c>
      <c r="M422" s="39">
        <v>0</v>
      </c>
    </row>
    <row r="423" spans="1:13" x14ac:dyDescent="0.25">
      <c r="A423" s="13" t="s">
        <v>414</v>
      </c>
      <c r="B423" s="34"/>
      <c r="C423" s="34"/>
      <c r="D423" s="34"/>
      <c r="E423">
        <v>0</v>
      </c>
      <c r="F423">
        <v>0</v>
      </c>
      <c r="G423">
        <v>0</v>
      </c>
      <c r="H423">
        <v>0</v>
      </c>
      <c r="I423" s="39">
        <v>0</v>
      </c>
      <c r="J423" s="39">
        <v>0</v>
      </c>
      <c r="K423" s="39">
        <v>0</v>
      </c>
      <c r="L423" s="39">
        <v>0</v>
      </c>
      <c r="M423" s="39">
        <v>0</v>
      </c>
    </row>
    <row r="425" spans="1:13" x14ac:dyDescent="0.25">
      <c r="A425" s="19" t="s">
        <v>415</v>
      </c>
    </row>
    <row r="426" spans="1:13" x14ac:dyDescent="0.25">
      <c r="A426" s="20" t="s">
        <v>416</v>
      </c>
    </row>
    <row r="427" spans="1:13" x14ac:dyDescent="0.25">
      <c r="A427" s="20" t="s">
        <v>417</v>
      </c>
    </row>
    <row r="428" spans="1:13" x14ac:dyDescent="0.25">
      <c r="A428" s="20" t="s">
        <v>418</v>
      </c>
      <c r="B428" s="37"/>
      <c r="C428" s="37"/>
      <c r="D428" s="37"/>
    </row>
    <row r="429" spans="1:13" x14ac:dyDescent="0.25">
      <c r="A429" s="20" t="s">
        <v>419</v>
      </c>
      <c r="B429" s="37"/>
      <c r="C429" s="37"/>
      <c r="D429" s="37"/>
    </row>
    <row r="430" spans="1:13" x14ac:dyDescent="0.25">
      <c r="A430" s="20" t="s">
        <v>420</v>
      </c>
      <c r="B430" s="38"/>
      <c r="C430" s="38"/>
      <c r="D430" s="38"/>
    </row>
    <row r="431" spans="1:13" x14ac:dyDescent="0.25">
      <c r="A431" s="20" t="s">
        <v>421</v>
      </c>
      <c r="B431" s="38"/>
    </row>
    <row r="432" spans="1:13" x14ac:dyDescent="0.25">
      <c r="A432" s="20" t="s">
        <v>422</v>
      </c>
      <c r="B432" s="38"/>
    </row>
    <row r="433" spans="1:4" x14ac:dyDescent="0.25">
      <c r="A433" s="20" t="s">
        <v>423</v>
      </c>
      <c r="B433" s="38"/>
    </row>
    <row r="434" spans="1:4" x14ac:dyDescent="0.25">
      <c r="A434" s="20" t="s">
        <v>424</v>
      </c>
      <c r="B434" s="38"/>
    </row>
    <row r="435" spans="1:4" x14ac:dyDescent="0.25">
      <c r="A435" s="20" t="s">
        <v>425</v>
      </c>
      <c r="B435" s="38"/>
    </row>
    <row r="436" spans="1:4" x14ac:dyDescent="0.25">
      <c r="A436" s="20" t="s">
        <v>426</v>
      </c>
      <c r="B436" s="38"/>
    </row>
    <row r="437" spans="1:4" x14ac:dyDescent="0.25">
      <c r="A437" s="20"/>
      <c r="B437" s="38"/>
    </row>
    <row r="438" spans="1:4" x14ac:dyDescent="0.25">
      <c r="A438" s="19" t="s">
        <v>427</v>
      </c>
      <c r="B438" s="37"/>
    </row>
    <row r="439" spans="1:4" x14ac:dyDescent="0.25">
      <c r="A439" s="20" t="s">
        <v>428</v>
      </c>
    </row>
    <row r="440" spans="1:4" x14ac:dyDescent="0.25">
      <c r="A440" s="20" t="s">
        <v>429</v>
      </c>
    </row>
    <row r="441" spans="1:4" x14ac:dyDescent="0.25">
      <c r="A441" s="20" t="s">
        <v>430</v>
      </c>
    </row>
    <row r="442" spans="1:4" x14ac:dyDescent="0.25">
      <c r="A442" s="20" t="s">
        <v>431</v>
      </c>
    </row>
    <row r="443" spans="1:4" x14ac:dyDescent="0.25">
      <c r="A443" s="20" t="s">
        <v>432</v>
      </c>
    </row>
    <row r="444" spans="1:4" x14ac:dyDescent="0.25">
      <c r="A444" s="20" t="s">
        <v>433</v>
      </c>
    </row>
    <row r="445" spans="1:4" x14ac:dyDescent="0.25">
      <c r="A445" s="20" t="s">
        <v>434</v>
      </c>
    </row>
    <row r="446" spans="1:4" x14ac:dyDescent="0.25">
      <c r="A446" s="20" t="s">
        <v>435</v>
      </c>
    </row>
    <row r="447" spans="1:4" x14ac:dyDescent="0.25">
      <c r="A447" s="20"/>
    </row>
    <row r="448" spans="1:4" x14ac:dyDescent="0.25">
      <c r="A448" s="19" t="s">
        <v>436</v>
      </c>
      <c r="D448" s="37"/>
    </row>
    <row r="449" spans="1:4" x14ac:dyDescent="0.25">
      <c r="D449" s="37"/>
    </row>
    <row r="450" spans="1:4" x14ac:dyDescent="0.25">
      <c r="D450" s="37"/>
    </row>
    <row r="451" spans="1:4" x14ac:dyDescent="0.25">
      <c r="D451" s="37"/>
    </row>
    <row r="452" spans="1:4" x14ac:dyDescent="0.25">
      <c r="A452" s="21"/>
      <c r="B452" s="21"/>
      <c r="C452" s="21"/>
      <c r="D452" s="37"/>
    </row>
    <row r="453" spans="1:4" x14ac:dyDescent="0.25">
      <c r="A453" s="21"/>
      <c r="B453" s="21"/>
      <c r="C453" s="21"/>
    </row>
    <row r="454" spans="1:4" x14ac:dyDescent="0.25">
      <c r="A454" s="21"/>
      <c r="B454" s="21"/>
      <c r="C454" s="21"/>
    </row>
    <row r="455" spans="1:4" x14ac:dyDescent="0.25">
      <c r="A455" s="21"/>
      <c r="B455" s="21"/>
      <c r="C455" s="21"/>
    </row>
    <row r="456" spans="1:4" x14ac:dyDescent="0.25">
      <c r="A456" s="21"/>
      <c r="B456" s="21"/>
      <c r="C456" s="21"/>
      <c r="D456" s="21"/>
    </row>
    <row r="457" spans="1:4" x14ac:dyDescent="0.25">
      <c r="A457" s="21"/>
      <c r="B457" s="21"/>
      <c r="C457" s="21"/>
      <c r="D457" s="21"/>
    </row>
    <row r="458" spans="1:4" x14ac:dyDescent="0.25">
      <c r="A458" s="21"/>
      <c r="B458" s="21"/>
      <c r="C458" s="21"/>
      <c r="D458" s="21"/>
    </row>
    <row r="459" spans="1:4" x14ac:dyDescent="0.25">
      <c r="A459" s="21"/>
      <c r="B459" s="21"/>
      <c r="C459" s="21"/>
      <c r="D459" s="21"/>
    </row>
    <row r="460" spans="1:4" x14ac:dyDescent="0.25">
      <c r="A460" s="21"/>
      <c r="B460" s="21"/>
      <c r="C460" s="21"/>
      <c r="D460" s="21"/>
    </row>
    <row r="461" spans="1:4" x14ac:dyDescent="0.25">
      <c r="A461" s="21"/>
      <c r="B461" s="21"/>
      <c r="C461" s="21"/>
      <c r="D461" s="21"/>
    </row>
    <row r="462" spans="1:4" x14ac:dyDescent="0.25">
      <c r="A462" s="21"/>
      <c r="B462" s="21"/>
      <c r="C462" s="21"/>
      <c r="D462" s="21"/>
    </row>
    <row r="463" spans="1:4" x14ac:dyDescent="0.25">
      <c r="A463" s="21"/>
      <c r="B463" s="21"/>
      <c r="C463" s="21"/>
      <c r="D463" s="21"/>
    </row>
    <row r="464" spans="1:4" x14ac:dyDescent="0.25">
      <c r="A464" s="21"/>
      <c r="B464" s="21"/>
      <c r="C464" s="21"/>
      <c r="D464" s="21"/>
    </row>
    <row r="465" spans="1:4" x14ac:dyDescent="0.25">
      <c r="A465" s="21"/>
      <c r="B465" s="21"/>
      <c r="C465" s="21"/>
      <c r="D465" s="21"/>
    </row>
    <row r="466" spans="1:4" x14ac:dyDescent="0.25">
      <c r="A466" s="21"/>
      <c r="B466" s="21"/>
      <c r="C466" s="21"/>
      <c r="D466" s="21"/>
    </row>
    <row r="467" spans="1:4" x14ac:dyDescent="0.25">
      <c r="A467" s="21"/>
      <c r="B467" s="21"/>
      <c r="C467" s="21"/>
      <c r="D467" s="21"/>
    </row>
    <row r="468" spans="1:4" x14ac:dyDescent="0.25">
      <c r="A468" s="21"/>
      <c r="B468" s="21"/>
      <c r="C468" s="21"/>
      <c r="D468" s="21"/>
    </row>
    <row r="469" spans="1:4" x14ac:dyDescent="0.25">
      <c r="A469" s="21"/>
      <c r="B469" s="21"/>
      <c r="C469" s="21"/>
      <c r="D469" s="21"/>
    </row>
    <row r="470" spans="1:4" x14ac:dyDescent="0.25">
      <c r="A470" s="21"/>
      <c r="B470" s="21"/>
      <c r="C470" s="21"/>
      <c r="D470" s="21"/>
    </row>
    <row r="471" spans="1:4" x14ac:dyDescent="0.25">
      <c r="A471" s="21"/>
      <c r="B471" s="21"/>
      <c r="C471" s="21"/>
      <c r="D471" s="21"/>
    </row>
    <row r="472" spans="1:4" x14ac:dyDescent="0.25">
      <c r="A472" s="21"/>
      <c r="B472" s="21"/>
      <c r="C472" s="21"/>
      <c r="D472" s="21"/>
    </row>
    <row r="473" spans="1:4" x14ac:dyDescent="0.25">
      <c r="A473" s="21"/>
      <c r="B473" s="21"/>
      <c r="C473" s="21"/>
      <c r="D473" s="21"/>
    </row>
    <row r="474" spans="1:4" x14ac:dyDescent="0.25">
      <c r="A474" s="21"/>
      <c r="B474" s="21"/>
      <c r="C474" s="21"/>
      <c r="D474" s="21"/>
    </row>
    <row r="475" spans="1:4" x14ac:dyDescent="0.25">
      <c r="A475" s="21"/>
      <c r="B475" s="21"/>
      <c r="C475" s="21"/>
      <c r="D475" s="21"/>
    </row>
    <row r="476" spans="1:4" x14ac:dyDescent="0.25">
      <c r="A476" s="21"/>
      <c r="B476" s="21"/>
      <c r="C476" s="21"/>
      <c r="D476" s="21"/>
    </row>
    <row r="477" spans="1:4" x14ac:dyDescent="0.25">
      <c r="A477" s="21"/>
      <c r="B477" s="21"/>
      <c r="C477" s="21"/>
      <c r="D477" s="21"/>
    </row>
    <row r="478" spans="1:4" x14ac:dyDescent="0.25">
      <c r="A478" s="21"/>
      <c r="B478" s="21"/>
      <c r="C478" s="21"/>
      <c r="D478" s="21"/>
    </row>
    <row r="479" spans="1:4" x14ac:dyDescent="0.25">
      <c r="A479" s="21"/>
      <c r="B479" s="21"/>
      <c r="C479" s="21"/>
      <c r="D479" s="21"/>
    </row>
    <row r="480" spans="1:4" x14ac:dyDescent="0.25">
      <c r="A480" s="21"/>
      <c r="B480" s="21"/>
      <c r="C480" s="21"/>
      <c r="D480" s="21"/>
    </row>
    <row r="481" spans="1:4" x14ac:dyDescent="0.25">
      <c r="A481" s="21"/>
      <c r="B481" s="21"/>
      <c r="C481" s="21"/>
      <c r="D481" s="21"/>
    </row>
    <row r="482" spans="1:4" x14ac:dyDescent="0.25">
      <c r="A482" s="21"/>
      <c r="B482" s="21"/>
      <c r="C482" s="21"/>
      <c r="D482" s="21"/>
    </row>
    <row r="483" spans="1:4" x14ac:dyDescent="0.25">
      <c r="A483" s="21"/>
      <c r="B483" s="21"/>
      <c r="C483" s="21"/>
      <c r="D483" s="21"/>
    </row>
    <row r="484" spans="1:4" x14ac:dyDescent="0.25">
      <c r="A484" s="21"/>
      <c r="B484" s="21"/>
      <c r="C484" s="21"/>
      <c r="D484" s="21"/>
    </row>
    <row r="485" spans="1:4" x14ac:dyDescent="0.25">
      <c r="A485" s="21"/>
      <c r="B485" s="21"/>
      <c r="C485" s="21"/>
      <c r="D485" s="21"/>
    </row>
    <row r="486" spans="1:4" x14ac:dyDescent="0.25">
      <c r="A486" s="21"/>
      <c r="B486" s="21"/>
      <c r="C486" s="21"/>
      <c r="D486" s="21"/>
    </row>
    <row r="487" spans="1:4" x14ac:dyDescent="0.25">
      <c r="A487" s="21"/>
      <c r="B487" s="21"/>
      <c r="C487" s="21"/>
      <c r="D487" s="21"/>
    </row>
    <row r="488" spans="1:4" x14ac:dyDescent="0.25">
      <c r="A488" s="21"/>
      <c r="B488" s="21"/>
      <c r="C488" s="21"/>
      <c r="D488" s="21"/>
    </row>
    <row r="489" spans="1:4" x14ac:dyDescent="0.25">
      <c r="A489" s="21"/>
      <c r="B489" s="21"/>
      <c r="C489" s="21"/>
      <c r="D489" s="21"/>
    </row>
    <row r="490" spans="1:4" x14ac:dyDescent="0.25">
      <c r="A490" s="21"/>
      <c r="B490" s="21"/>
      <c r="C490" s="21"/>
      <c r="D490" s="21"/>
    </row>
    <row r="491" spans="1:4" x14ac:dyDescent="0.25">
      <c r="A491" s="21"/>
      <c r="B491" s="21"/>
      <c r="C491" s="21"/>
      <c r="D491" s="21"/>
    </row>
    <row r="492" spans="1:4" x14ac:dyDescent="0.25">
      <c r="A492" s="21"/>
      <c r="B492" s="21"/>
      <c r="C492" s="21"/>
      <c r="D492" s="21"/>
    </row>
    <row r="493" spans="1:4" x14ac:dyDescent="0.25">
      <c r="A493" s="21"/>
      <c r="B493" s="21"/>
      <c r="C493" s="21"/>
      <c r="D493" s="21"/>
    </row>
    <row r="494" spans="1:4" x14ac:dyDescent="0.25">
      <c r="A494" s="21"/>
      <c r="B494" s="21"/>
      <c r="C494" s="21"/>
      <c r="D494" s="21"/>
    </row>
    <row r="495" spans="1:4" x14ac:dyDescent="0.25">
      <c r="A495" s="21"/>
      <c r="B495" s="21"/>
      <c r="C495" s="21"/>
      <c r="D495" s="21"/>
    </row>
    <row r="496" spans="1:4" x14ac:dyDescent="0.25">
      <c r="A496" s="21"/>
      <c r="B496" s="21"/>
      <c r="C496" s="21"/>
      <c r="D496" s="21"/>
    </row>
    <row r="497" spans="1:4" x14ac:dyDescent="0.25">
      <c r="A497" s="21"/>
      <c r="B497" s="21"/>
      <c r="C497" s="21"/>
      <c r="D497" s="21"/>
    </row>
    <row r="498" spans="1:4" x14ac:dyDescent="0.25">
      <c r="A498" s="21"/>
      <c r="B498" s="21"/>
      <c r="C498" s="21"/>
      <c r="D498" s="21"/>
    </row>
    <row r="499" spans="1:4" x14ac:dyDescent="0.25">
      <c r="A499" s="21"/>
      <c r="B499" s="21"/>
      <c r="C499" s="21"/>
      <c r="D499" s="21"/>
    </row>
    <row r="500" spans="1:4" x14ac:dyDescent="0.25">
      <c r="A500" s="21"/>
      <c r="B500" s="21"/>
      <c r="C500" s="21"/>
      <c r="D500" s="21"/>
    </row>
    <row r="501" spans="1:4" x14ac:dyDescent="0.25">
      <c r="A501" s="21"/>
      <c r="B501" s="21"/>
      <c r="C501" s="21"/>
      <c r="D501" s="21"/>
    </row>
    <row r="502" spans="1:4" x14ac:dyDescent="0.25">
      <c r="A502" s="21"/>
      <c r="B502" s="21"/>
      <c r="C502" s="21"/>
      <c r="D502" s="21"/>
    </row>
    <row r="503" spans="1:4" x14ac:dyDescent="0.25">
      <c r="A503" s="21"/>
      <c r="B503" s="21"/>
      <c r="C503" s="21"/>
      <c r="D503" s="21"/>
    </row>
    <row r="504" spans="1:4" x14ac:dyDescent="0.25">
      <c r="A504" s="21"/>
      <c r="B504" s="21"/>
      <c r="C504" s="21"/>
      <c r="D504" s="21"/>
    </row>
    <row r="505" spans="1:4" x14ac:dyDescent="0.25">
      <c r="A505" s="21"/>
      <c r="B505" s="21"/>
      <c r="C505" s="21"/>
      <c r="D505" s="21"/>
    </row>
    <row r="506" spans="1:4" x14ac:dyDescent="0.25">
      <c r="A506" s="21"/>
      <c r="B506" s="21"/>
      <c r="C506" s="21"/>
      <c r="D506" s="21"/>
    </row>
    <row r="507" spans="1:4" x14ac:dyDescent="0.25">
      <c r="A507" s="21"/>
      <c r="B507" s="21"/>
      <c r="C507" s="21"/>
      <c r="D507" s="21"/>
    </row>
    <row r="508" spans="1:4" x14ac:dyDescent="0.25">
      <c r="A508" s="21"/>
      <c r="B508" s="21"/>
      <c r="C508" s="21"/>
      <c r="D508" s="21"/>
    </row>
    <row r="509" spans="1:4" x14ac:dyDescent="0.25">
      <c r="A509" s="21"/>
      <c r="B509" s="21"/>
      <c r="C509" s="21"/>
      <c r="D509" s="21"/>
    </row>
    <row r="510" spans="1:4" x14ac:dyDescent="0.25">
      <c r="A510" s="21"/>
      <c r="B510" s="21"/>
      <c r="C510" s="21"/>
      <c r="D510" s="21"/>
    </row>
    <row r="511" spans="1:4" x14ac:dyDescent="0.25">
      <c r="A511" s="21"/>
      <c r="B511" s="21"/>
      <c r="C511" s="21"/>
      <c r="D511" s="21"/>
    </row>
    <row r="512" spans="1:4" x14ac:dyDescent="0.25">
      <c r="A512" s="21"/>
      <c r="B512" s="21"/>
      <c r="C512" s="21"/>
      <c r="D512" s="21"/>
    </row>
    <row r="513" spans="1:4" x14ac:dyDescent="0.25">
      <c r="A513" s="21"/>
      <c r="B513" s="21"/>
      <c r="C513" s="21"/>
      <c r="D513" s="21"/>
    </row>
    <row r="514" spans="1:4" x14ac:dyDescent="0.25">
      <c r="A514" s="21"/>
      <c r="B514" s="21"/>
      <c r="C514" s="21"/>
      <c r="D514" s="21"/>
    </row>
    <row r="515" spans="1:4" x14ac:dyDescent="0.25">
      <c r="A515" s="21"/>
      <c r="B515" s="21"/>
      <c r="C515" s="21"/>
      <c r="D515" s="21"/>
    </row>
    <row r="516" spans="1:4" x14ac:dyDescent="0.25">
      <c r="A516" s="21"/>
      <c r="B516" s="21"/>
      <c r="C516" s="21"/>
      <c r="D516" s="21"/>
    </row>
    <row r="517" spans="1:4" x14ac:dyDescent="0.25">
      <c r="A517" s="21"/>
      <c r="B517" s="21"/>
      <c r="C517" s="21"/>
      <c r="D517" s="21"/>
    </row>
    <row r="518" spans="1:4" x14ac:dyDescent="0.25">
      <c r="A518" s="21"/>
      <c r="B518" s="21"/>
      <c r="C518" s="21"/>
      <c r="D518" s="21"/>
    </row>
    <row r="519" spans="1:4" x14ac:dyDescent="0.25">
      <c r="A519" s="21"/>
      <c r="B519" s="21"/>
      <c r="C519" s="21"/>
      <c r="D519" s="21"/>
    </row>
    <row r="520" spans="1:4" x14ac:dyDescent="0.25">
      <c r="A520" s="21"/>
      <c r="B520" s="21"/>
      <c r="C520" s="21"/>
      <c r="D520" s="21"/>
    </row>
    <row r="521" spans="1:4" x14ac:dyDescent="0.25">
      <c r="A521" s="21"/>
      <c r="B521" s="21"/>
      <c r="C521" s="21"/>
      <c r="D521" s="21"/>
    </row>
    <row r="522" spans="1:4" x14ac:dyDescent="0.25">
      <c r="A522" s="21"/>
      <c r="B522" s="21"/>
      <c r="C522" s="21"/>
      <c r="D522" s="21"/>
    </row>
    <row r="523" spans="1:4" x14ac:dyDescent="0.25">
      <c r="A523" s="21"/>
      <c r="B523" s="21"/>
      <c r="C523" s="21"/>
      <c r="D523" s="21"/>
    </row>
    <row r="524" spans="1:4" x14ac:dyDescent="0.25">
      <c r="A524" s="21"/>
      <c r="B524" s="21"/>
      <c r="C524" s="21"/>
      <c r="D524" s="21"/>
    </row>
    <row r="525" spans="1:4" x14ac:dyDescent="0.25">
      <c r="A525" s="21"/>
      <c r="B525" s="21"/>
      <c r="C525" s="21"/>
      <c r="D525" s="21"/>
    </row>
    <row r="526" spans="1:4" x14ac:dyDescent="0.25">
      <c r="A526" s="21"/>
      <c r="B526" s="21"/>
      <c r="C526" s="21"/>
      <c r="D526" s="21"/>
    </row>
    <row r="527" spans="1:4" x14ac:dyDescent="0.25">
      <c r="A527" s="21"/>
      <c r="B527" s="21"/>
      <c r="C527" s="21"/>
      <c r="D527" s="21"/>
    </row>
    <row r="528" spans="1:4" x14ac:dyDescent="0.25">
      <c r="A528" s="21"/>
      <c r="B528" s="21"/>
      <c r="C528" s="21"/>
      <c r="D528" s="21"/>
    </row>
    <row r="529" spans="1:4" x14ac:dyDescent="0.25">
      <c r="A529" s="21"/>
      <c r="B529" s="21"/>
      <c r="C529" s="21"/>
      <c r="D529" s="21"/>
    </row>
    <row r="530" spans="1:4" x14ac:dyDescent="0.25">
      <c r="A530" s="21"/>
      <c r="B530" s="21"/>
      <c r="C530" s="21"/>
      <c r="D530" s="21"/>
    </row>
    <row r="531" spans="1:4" x14ac:dyDescent="0.25">
      <c r="A531" s="21"/>
      <c r="B531" s="21"/>
      <c r="C531" s="21"/>
      <c r="D531" s="21"/>
    </row>
    <row r="532" spans="1:4" x14ac:dyDescent="0.25">
      <c r="A532" s="21"/>
      <c r="B532" s="21"/>
      <c r="C532" s="21"/>
      <c r="D532" s="21"/>
    </row>
    <row r="533" spans="1:4" x14ac:dyDescent="0.25">
      <c r="A533" s="21"/>
      <c r="B533" s="21"/>
      <c r="C533" s="21"/>
      <c r="D533" s="21"/>
    </row>
    <row r="534" spans="1:4" x14ac:dyDescent="0.25">
      <c r="A534" s="21"/>
      <c r="B534" s="21"/>
      <c r="C534" s="21"/>
      <c r="D534" s="21"/>
    </row>
    <row r="535" spans="1:4" x14ac:dyDescent="0.25">
      <c r="A535" s="21"/>
      <c r="B535" s="21"/>
      <c r="C535" s="21"/>
      <c r="D535" s="21"/>
    </row>
    <row r="536" spans="1:4" x14ac:dyDescent="0.25">
      <c r="A536" s="21"/>
      <c r="B536" s="21"/>
      <c r="C536" s="21"/>
      <c r="D536" s="21"/>
    </row>
    <row r="537" spans="1:4" x14ac:dyDescent="0.25">
      <c r="A537" s="21"/>
      <c r="B537" s="21"/>
      <c r="C537" s="21"/>
      <c r="D537" s="21"/>
    </row>
    <row r="538" spans="1:4" x14ac:dyDescent="0.25">
      <c r="A538" s="21"/>
      <c r="B538" s="21"/>
      <c r="C538" s="21"/>
      <c r="D538" s="21"/>
    </row>
    <row r="539" spans="1:4" x14ac:dyDescent="0.25">
      <c r="A539" s="21"/>
      <c r="B539" s="21"/>
      <c r="C539" s="21"/>
      <c r="D539" s="21"/>
    </row>
    <row r="540" spans="1:4" x14ac:dyDescent="0.25">
      <c r="A540" s="21"/>
      <c r="B540" s="21"/>
      <c r="C540" s="21"/>
      <c r="D540" s="21"/>
    </row>
    <row r="541" spans="1:4" x14ac:dyDescent="0.25">
      <c r="A541" s="21"/>
      <c r="B541" s="21"/>
      <c r="C541" s="21"/>
      <c r="D541" s="21"/>
    </row>
    <row r="542" spans="1:4" x14ac:dyDescent="0.25">
      <c r="A542" s="21"/>
      <c r="B542" s="21"/>
      <c r="C542" s="21"/>
      <c r="D542" s="21"/>
    </row>
    <row r="543" spans="1:4" x14ac:dyDescent="0.25">
      <c r="A543" s="21"/>
      <c r="B543" s="21"/>
      <c r="C543" s="21"/>
      <c r="D543" s="21"/>
    </row>
    <row r="544" spans="1:4" x14ac:dyDescent="0.25">
      <c r="A544" s="21"/>
      <c r="B544" s="21"/>
      <c r="C544" s="21"/>
      <c r="D544" s="21"/>
    </row>
    <row r="545" spans="1:4" x14ac:dyDescent="0.25">
      <c r="A545" s="21"/>
      <c r="B545" s="21"/>
      <c r="C545" s="21"/>
      <c r="D545" s="21"/>
    </row>
    <row r="546" spans="1:4" x14ac:dyDescent="0.25">
      <c r="A546" s="21"/>
      <c r="B546" s="21"/>
      <c r="C546" s="21"/>
      <c r="D546" s="21"/>
    </row>
    <row r="547" spans="1:4" x14ac:dyDescent="0.25">
      <c r="A547" s="21"/>
      <c r="B547" s="21"/>
      <c r="C547" s="21"/>
      <c r="D547" s="21"/>
    </row>
    <row r="548" spans="1:4" x14ac:dyDescent="0.25">
      <c r="A548" s="21"/>
      <c r="B548" s="21"/>
      <c r="C548" s="21"/>
      <c r="D548" s="21"/>
    </row>
    <row r="549" spans="1:4" x14ac:dyDescent="0.25">
      <c r="A549" s="21"/>
      <c r="B549" s="21"/>
      <c r="C549" s="21"/>
      <c r="D549" s="21"/>
    </row>
    <row r="550" spans="1:4" x14ac:dyDescent="0.25">
      <c r="A550" s="21"/>
      <c r="B550" s="21"/>
      <c r="C550" s="21"/>
      <c r="D550" s="21"/>
    </row>
    <row r="551" spans="1:4" x14ac:dyDescent="0.25">
      <c r="A551" s="21"/>
      <c r="B551" s="21"/>
      <c r="C551" s="21"/>
      <c r="D551" s="21"/>
    </row>
    <row r="552" spans="1:4" x14ac:dyDescent="0.25">
      <c r="A552" s="21"/>
      <c r="B552" s="21"/>
      <c r="C552" s="21"/>
      <c r="D552" s="21"/>
    </row>
    <row r="553" spans="1:4" x14ac:dyDescent="0.25">
      <c r="A553" s="21"/>
      <c r="B553" s="21"/>
      <c r="C553" s="21"/>
      <c r="D553" s="21"/>
    </row>
    <row r="554" spans="1:4" x14ac:dyDescent="0.25">
      <c r="A554" s="21"/>
      <c r="B554" s="21"/>
      <c r="C554" s="21"/>
      <c r="D554" s="21"/>
    </row>
    <row r="555" spans="1:4" x14ac:dyDescent="0.25">
      <c r="A555" s="21"/>
      <c r="B555" s="21"/>
      <c r="C555" s="21"/>
      <c r="D555" s="21"/>
    </row>
    <row r="556" spans="1:4" x14ac:dyDescent="0.25">
      <c r="A556" s="21"/>
      <c r="B556" s="21"/>
      <c r="C556" s="21"/>
      <c r="D556" s="21"/>
    </row>
    <row r="557" spans="1:4" x14ac:dyDescent="0.25">
      <c r="A557" s="21"/>
      <c r="B557" s="21"/>
      <c r="C557" s="21"/>
      <c r="D557" s="21"/>
    </row>
    <row r="558" spans="1:4" x14ac:dyDescent="0.25">
      <c r="A558" s="21"/>
      <c r="B558" s="21"/>
      <c r="C558" s="21"/>
      <c r="D558" s="21"/>
    </row>
    <row r="559" spans="1:4" x14ac:dyDescent="0.25">
      <c r="A559" s="21"/>
      <c r="B559" s="21"/>
      <c r="C559" s="21"/>
      <c r="D559" s="21"/>
    </row>
    <row r="560" spans="1:4" x14ac:dyDescent="0.25">
      <c r="A560" s="21"/>
      <c r="B560" s="21"/>
      <c r="C560" s="21"/>
      <c r="D560" s="21"/>
    </row>
    <row r="561" spans="1:4" x14ac:dyDescent="0.25">
      <c r="A561" s="21"/>
      <c r="B561" s="21"/>
      <c r="C561" s="21"/>
      <c r="D561" s="21"/>
    </row>
    <row r="562" spans="1:4" x14ac:dyDescent="0.25">
      <c r="A562" s="21"/>
      <c r="B562" s="21"/>
      <c r="C562" s="21"/>
      <c r="D562" s="21"/>
    </row>
    <row r="563" spans="1:4" x14ac:dyDescent="0.25">
      <c r="A563" s="21"/>
      <c r="B563" s="21"/>
      <c r="C563" s="21"/>
      <c r="D563" s="21"/>
    </row>
    <row r="564" spans="1:4" x14ac:dyDescent="0.25">
      <c r="A564" s="21"/>
      <c r="B564" s="21"/>
      <c r="C564" s="21"/>
      <c r="D564" s="21"/>
    </row>
    <row r="565" spans="1:4" x14ac:dyDescent="0.25">
      <c r="A565" s="21"/>
      <c r="B565" s="21"/>
      <c r="C565" s="21"/>
      <c r="D565" s="21"/>
    </row>
    <row r="566" spans="1:4" x14ac:dyDescent="0.25">
      <c r="A566" s="21"/>
      <c r="B566" s="21"/>
      <c r="C566" s="21"/>
      <c r="D566" s="21"/>
    </row>
    <row r="567" spans="1:4" x14ac:dyDescent="0.25">
      <c r="A567" s="21"/>
      <c r="B567" s="21"/>
      <c r="C567" s="21"/>
      <c r="D567" s="21"/>
    </row>
    <row r="568" spans="1:4" x14ac:dyDescent="0.25">
      <c r="A568" s="21"/>
      <c r="B568" s="21"/>
      <c r="C568" s="21"/>
      <c r="D568" s="21"/>
    </row>
    <row r="569" spans="1:4" x14ac:dyDescent="0.25">
      <c r="A569" s="21"/>
      <c r="B569" s="21"/>
      <c r="C569" s="21"/>
      <c r="D569" s="21"/>
    </row>
    <row r="570" spans="1:4" x14ac:dyDescent="0.25">
      <c r="A570" s="21"/>
      <c r="B570" s="21"/>
      <c r="C570" s="21"/>
      <c r="D570" s="21"/>
    </row>
    <row r="571" spans="1:4" x14ac:dyDescent="0.25">
      <c r="A571" s="21"/>
      <c r="B571" s="21"/>
      <c r="C571" s="21"/>
      <c r="D571" s="21"/>
    </row>
    <row r="572" spans="1:4" x14ac:dyDescent="0.25">
      <c r="A572" s="21"/>
      <c r="B572" s="21"/>
      <c r="C572" s="21"/>
      <c r="D572" s="21"/>
    </row>
    <row r="573" spans="1:4" x14ac:dyDescent="0.25">
      <c r="A573" s="21"/>
      <c r="B573" s="21"/>
      <c r="C573" s="21"/>
      <c r="D573" s="21"/>
    </row>
    <row r="574" spans="1:4" x14ac:dyDescent="0.25">
      <c r="A574" s="21"/>
      <c r="B574" s="21"/>
      <c r="C574" s="21"/>
      <c r="D574" s="21"/>
    </row>
    <row r="575" spans="1:4" x14ac:dyDescent="0.25">
      <c r="A575" s="21"/>
      <c r="B575" s="21"/>
      <c r="C575" s="21"/>
      <c r="D575" s="21"/>
    </row>
    <row r="576" spans="1:4" x14ac:dyDescent="0.25">
      <c r="A576" s="21"/>
      <c r="B576" s="21"/>
      <c r="C576" s="21"/>
      <c r="D576" s="21"/>
    </row>
    <row r="577" spans="1:4" x14ac:dyDescent="0.25">
      <c r="A577" s="21"/>
      <c r="B577" s="21"/>
      <c r="C577" s="21"/>
      <c r="D577" s="21"/>
    </row>
    <row r="578" spans="1:4" x14ac:dyDescent="0.25">
      <c r="A578" s="21"/>
      <c r="B578" s="21"/>
      <c r="C578" s="21"/>
      <c r="D578" s="21"/>
    </row>
    <row r="579" spans="1:4" x14ac:dyDescent="0.25">
      <c r="A579" s="21"/>
      <c r="B579" s="21"/>
      <c r="C579" s="21"/>
      <c r="D579" s="21"/>
    </row>
    <row r="580" spans="1:4" x14ac:dyDescent="0.25">
      <c r="A580" s="21"/>
      <c r="B580" s="21"/>
      <c r="C580" s="21"/>
      <c r="D580" s="21"/>
    </row>
    <row r="581" spans="1:4" x14ac:dyDescent="0.25">
      <c r="A581" s="21"/>
      <c r="B581" s="21"/>
      <c r="C581" s="21"/>
      <c r="D581" s="21"/>
    </row>
    <row r="582" spans="1:4" x14ac:dyDescent="0.25">
      <c r="A582" s="21"/>
      <c r="B582" s="21"/>
      <c r="C582" s="21"/>
      <c r="D582" s="21"/>
    </row>
    <row r="583" spans="1:4" x14ac:dyDescent="0.25">
      <c r="A583" s="21"/>
      <c r="B583" s="21"/>
      <c r="C583" s="21"/>
      <c r="D583" s="21"/>
    </row>
    <row r="584" spans="1:4" x14ac:dyDescent="0.25">
      <c r="A584" s="21"/>
      <c r="B584" s="21"/>
      <c r="C584" s="21"/>
      <c r="D584" s="21"/>
    </row>
    <row r="585" spans="1:4" x14ac:dyDescent="0.25">
      <c r="A585" s="21"/>
      <c r="B585" s="21"/>
      <c r="C585" s="21"/>
      <c r="D585" s="21"/>
    </row>
    <row r="586" spans="1:4" x14ac:dyDescent="0.25">
      <c r="A586" s="21"/>
      <c r="B586" s="21"/>
      <c r="C586" s="21"/>
      <c r="D586" s="21"/>
    </row>
    <row r="587" spans="1:4" x14ac:dyDescent="0.25">
      <c r="A587" s="21"/>
      <c r="B587" s="21"/>
      <c r="C587" s="21"/>
      <c r="D587" s="21"/>
    </row>
    <row r="588" spans="1:4" x14ac:dyDescent="0.25">
      <c r="A588" s="21"/>
      <c r="B588" s="21"/>
      <c r="C588" s="21"/>
      <c r="D588" s="21"/>
    </row>
    <row r="589" spans="1:4" x14ac:dyDescent="0.25">
      <c r="A589" s="21"/>
      <c r="B589" s="21"/>
      <c r="C589" s="21"/>
      <c r="D589" s="21"/>
    </row>
    <row r="590" spans="1:4" x14ac:dyDescent="0.25">
      <c r="A590" s="21"/>
      <c r="B590" s="21"/>
      <c r="C590" s="21"/>
      <c r="D590" s="21"/>
    </row>
    <row r="591" spans="1:4" x14ac:dyDescent="0.25">
      <c r="A591" s="21"/>
      <c r="B591" s="21"/>
      <c r="C591" s="21"/>
      <c r="D591" s="21"/>
    </row>
    <row r="592" spans="1:4" x14ac:dyDescent="0.25">
      <c r="A592" s="21"/>
      <c r="B592" s="21"/>
      <c r="C592" s="21"/>
      <c r="D592" s="21"/>
    </row>
    <row r="593" spans="1:4" x14ac:dyDescent="0.25">
      <c r="A593" s="21"/>
      <c r="B593" s="21"/>
      <c r="C593" s="21"/>
      <c r="D593" s="21"/>
    </row>
    <row r="594" spans="1:4" x14ac:dyDescent="0.25">
      <c r="A594" s="21"/>
      <c r="B594" s="21"/>
      <c r="C594" s="21"/>
      <c r="D594" s="21"/>
    </row>
    <row r="595" spans="1:4" x14ac:dyDescent="0.25">
      <c r="A595" s="21"/>
      <c r="B595" s="21"/>
      <c r="C595" s="21"/>
      <c r="D595" s="21"/>
    </row>
    <row r="596" spans="1:4" x14ac:dyDescent="0.25">
      <c r="A596" s="21"/>
      <c r="B596" s="21"/>
      <c r="C596" s="21"/>
      <c r="D596" s="21"/>
    </row>
    <row r="597" spans="1:4" x14ac:dyDescent="0.25">
      <c r="A597" s="21"/>
      <c r="B597" s="21"/>
      <c r="C597" s="21"/>
      <c r="D597" s="21"/>
    </row>
    <row r="598" spans="1:4" x14ac:dyDescent="0.25">
      <c r="A598" s="21"/>
      <c r="B598" s="21"/>
      <c r="C598" s="21"/>
      <c r="D598" s="21"/>
    </row>
    <row r="599" spans="1:4" x14ac:dyDescent="0.25">
      <c r="A599" s="21"/>
      <c r="B599" s="21"/>
      <c r="C599" s="21"/>
      <c r="D599" s="21"/>
    </row>
    <row r="600" spans="1:4" x14ac:dyDescent="0.25">
      <c r="A600" s="21"/>
      <c r="B600" s="21"/>
      <c r="C600" s="21"/>
      <c r="D600" s="21"/>
    </row>
    <row r="601" spans="1:4" x14ac:dyDescent="0.25">
      <c r="A601" s="21"/>
      <c r="B601" s="21"/>
      <c r="C601" s="21"/>
      <c r="D601" s="21"/>
    </row>
    <row r="602" spans="1:4" x14ac:dyDescent="0.25">
      <c r="A602" s="21"/>
      <c r="B602" s="21"/>
      <c r="C602" s="21"/>
      <c r="D602" s="21"/>
    </row>
    <row r="603" spans="1:4" x14ac:dyDescent="0.25">
      <c r="A603" s="21"/>
      <c r="B603" s="21"/>
      <c r="C603" s="21"/>
      <c r="D603" s="21"/>
    </row>
    <row r="604" spans="1:4" x14ac:dyDescent="0.25">
      <c r="A604" s="21"/>
      <c r="B604" s="21"/>
      <c r="C604" s="21"/>
      <c r="D604" s="21"/>
    </row>
    <row r="605" spans="1:4" x14ac:dyDescent="0.25">
      <c r="A605" s="21"/>
      <c r="B605" s="21"/>
      <c r="C605" s="21"/>
      <c r="D605" s="21"/>
    </row>
    <row r="606" spans="1:4" x14ac:dyDescent="0.25">
      <c r="A606" s="21"/>
      <c r="B606" s="21"/>
      <c r="C606" s="21"/>
      <c r="D606" s="21"/>
    </row>
    <row r="607" spans="1:4" x14ac:dyDescent="0.25">
      <c r="A607" s="21"/>
      <c r="B607" s="21"/>
      <c r="C607" s="21"/>
      <c r="D607" s="21"/>
    </row>
    <row r="608" spans="1:4" x14ac:dyDescent="0.25">
      <c r="A608" s="21"/>
      <c r="B608" s="21"/>
      <c r="C608" s="21"/>
      <c r="D608" s="21"/>
    </row>
    <row r="609" spans="1:4" x14ac:dyDescent="0.25">
      <c r="A609" s="21"/>
      <c r="B609" s="21"/>
      <c r="C609" s="21"/>
      <c r="D609" s="21"/>
    </row>
    <row r="610" spans="1:4" x14ac:dyDescent="0.25">
      <c r="A610" s="21"/>
      <c r="B610" s="21"/>
      <c r="C610" s="21"/>
      <c r="D610" s="21"/>
    </row>
    <row r="611" spans="1:4" x14ac:dyDescent="0.25">
      <c r="A611" s="21"/>
      <c r="B611" s="21"/>
      <c r="C611" s="21"/>
      <c r="D611" s="21"/>
    </row>
    <row r="612" spans="1:4" x14ac:dyDescent="0.25">
      <c r="A612" s="21"/>
      <c r="B612" s="21"/>
      <c r="C612" s="21"/>
      <c r="D612" s="21"/>
    </row>
    <row r="613" spans="1:4" x14ac:dyDescent="0.25">
      <c r="A613" s="21"/>
      <c r="B613" s="21"/>
      <c r="C613" s="21"/>
      <c r="D613" s="21"/>
    </row>
    <row r="614" spans="1:4" x14ac:dyDescent="0.25">
      <c r="A614" s="21"/>
      <c r="B614" s="21"/>
      <c r="C614" s="21"/>
      <c r="D614" s="21"/>
    </row>
    <row r="615" spans="1:4" x14ac:dyDescent="0.25">
      <c r="A615" s="21"/>
      <c r="B615" s="21"/>
      <c r="C615" s="21"/>
      <c r="D615" s="21"/>
    </row>
    <row r="616" spans="1:4" x14ac:dyDescent="0.25">
      <c r="A616" s="21"/>
      <c r="B616" s="21"/>
      <c r="C616" s="21"/>
      <c r="D616" s="21"/>
    </row>
    <row r="617" spans="1:4" x14ac:dyDescent="0.25">
      <c r="A617" s="21"/>
      <c r="B617" s="21"/>
      <c r="C617" s="21"/>
      <c r="D617" s="21"/>
    </row>
    <row r="618" spans="1:4" x14ac:dyDescent="0.25">
      <c r="A618" s="21"/>
      <c r="B618" s="21"/>
      <c r="C618" s="21"/>
      <c r="D618" s="21"/>
    </row>
    <row r="619" spans="1:4" x14ac:dyDescent="0.25">
      <c r="A619" s="21"/>
      <c r="B619" s="21"/>
      <c r="C619" s="21"/>
      <c r="D619" s="21"/>
    </row>
    <row r="620" spans="1:4" x14ac:dyDescent="0.25">
      <c r="A620" s="21"/>
      <c r="B620" s="21"/>
      <c r="C620" s="21"/>
      <c r="D620" s="21"/>
    </row>
    <row r="621" spans="1:4" x14ac:dyDescent="0.25">
      <c r="A621" s="21"/>
      <c r="B621" s="21"/>
      <c r="C621" s="21"/>
      <c r="D621" s="21"/>
    </row>
    <row r="622" spans="1:4" x14ac:dyDescent="0.25">
      <c r="A622" s="21"/>
      <c r="B622" s="21"/>
      <c r="C622" s="21"/>
      <c r="D622" s="21"/>
    </row>
    <row r="623" spans="1:4" x14ac:dyDescent="0.25">
      <c r="A623" s="21"/>
      <c r="B623" s="21"/>
      <c r="C623" s="21"/>
      <c r="D623" s="21"/>
    </row>
    <row r="624" spans="1:4" x14ac:dyDescent="0.25">
      <c r="A624" s="21"/>
      <c r="B624" s="21"/>
      <c r="C624" s="21"/>
      <c r="D624" s="21"/>
    </row>
    <row r="625" spans="1:4" x14ac:dyDescent="0.25">
      <c r="A625" s="21"/>
      <c r="B625" s="21"/>
      <c r="C625" s="21"/>
      <c r="D625" s="21"/>
    </row>
    <row r="626" spans="1:4" x14ac:dyDescent="0.25">
      <c r="A626" s="21"/>
      <c r="B626" s="21"/>
      <c r="C626" s="21"/>
      <c r="D626" s="21"/>
    </row>
    <row r="627" spans="1:4" x14ac:dyDescent="0.25">
      <c r="A627" s="21"/>
      <c r="B627" s="21"/>
      <c r="C627" s="21"/>
      <c r="D627" s="21"/>
    </row>
    <row r="628" spans="1:4" x14ac:dyDescent="0.25">
      <c r="A628" s="21"/>
      <c r="B628" s="21"/>
      <c r="C628" s="21"/>
      <c r="D628" s="21"/>
    </row>
    <row r="629" spans="1:4" x14ac:dyDescent="0.25">
      <c r="A629" s="21"/>
      <c r="B629" s="21"/>
      <c r="C629" s="21"/>
      <c r="D629" s="21"/>
    </row>
    <row r="630" spans="1:4" x14ac:dyDescent="0.25">
      <c r="A630" s="21"/>
      <c r="B630" s="21"/>
      <c r="C630" s="21"/>
      <c r="D630" s="21"/>
    </row>
    <row r="631" spans="1:4" x14ac:dyDescent="0.25">
      <c r="A631" s="21"/>
      <c r="B631" s="21"/>
      <c r="C631" s="21"/>
      <c r="D631" s="21"/>
    </row>
    <row r="632" spans="1:4" x14ac:dyDescent="0.25">
      <c r="A632" s="21"/>
      <c r="B632" s="21"/>
      <c r="C632" s="21"/>
      <c r="D632" s="21"/>
    </row>
    <row r="633" spans="1:4" x14ac:dyDescent="0.25">
      <c r="A633" s="21"/>
      <c r="B633" s="21"/>
      <c r="C633" s="21"/>
      <c r="D633" s="21"/>
    </row>
    <row r="634" spans="1:4" x14ac:dyDescent="0.25">
      <c r="A634" s="21"/>
      <c r="B634" s="21"/>
      <c r="C634" s="21"/>
      <c r="D634" s="21"/>
    </row>
    <row r="635" spans="1:4" x14ac:dyDescent="0.25">
      <c r="A635" s="21"/>
      <c r="B635" s="21"/>
      <c r="C635" s="21"/>
      <c r="D635" s="21"/>
    </row>
    <row r="636" spans="1:4" x14ac:dyDescent="0.25">
      <c r="A636" s="21"/>
      <c r="B636" s="21"/>
      <c r="C636" s="21"/>
      <c r="D636" s="21"/>
    </row>
    <row r="637" spans="1:4" x14ac:dyDescent="0.25">
      <c r="A637" s="21"/>
      <c r="B637" s="21"/>
      <c r="C637" s="21"/>
      <c r="D637" s="21"/>
    </row>
    <row r="638" spans="1:4" x14ac:dyDescent="0.25">
      <c r="A638" s="21"/>
      <c r="B638" s="21"/>
      <c r="C638" s="21"/>
      <c r="D638" s="21"/>
    </row>
    <row r="639" spans="1:4" x14ac:dyDescent="0.25">
      <c r="A639" s="21"/>
      <c r="B639" s="21"/>
      <c r="C639" s="21"/>
      <c r="D639" s="21"/>
    </row>
    <row r="640" spans="1:4" x14ac:dyDescent="0.25">
      <c r="A640" s="21"/>
      <c r="B640" s="21"/>
      <c r="C640" s="21"/>
      <c r="D640" s="21"/>
    </row>
    <row r="641" spans="1:4" x14ac:dyDescent="0.25">
      <c r="A641" s="21"/>
      <c r="B641" s="21"/>
      <c r="C641" s="21"/>
      <c r="D641" s="21"/>
    </row>
    <row r="642" spans="1:4" x14ac:dyDescent="0.25">
      <c r="A642" s="21"/>
      <c r="B642" s="21"/>
      <c r="C642" s="21"/>
      <c r="D642" s="21"/>
    </row>
    <row r="643" spans="1:4" x14ac:dyDescent="0.25">
      <c r="A643" s="21"/>
      <c r="B643" s="21"/>
      <c r="C643" s="21"/>
      <c r="D643" s="21"/>
    </row>
    <row r="644" spans="1:4" x14ac:dyDescent="0.25">
      <c r="A644" s="21"/>
      <c r="B644" s="21"/>
      <c r="C644" s="21"/>
      <c r="D644" s="21"/>
    </row>
    <row r="645" spans="1:4" x14ac:dyDescent="0.25">
      <c r="A645" s="21"/>
      <c r="B645" s="21"/>
      <c r="C645" s="21"/>
      <c r="D645" s="21"/>
    </row>
    <row r="646" spans="1:4" x14ac:dyDescent="0.25">
      <c r="A646" s="21"/>
      <c r="B646" s="21"/>
      <c r="C646" s="21"/>
      <c r="D646" s="21"/>
    </row>
    <row r="647" spans="1:4" x14ac:dyDescent="0.25">
      <c r="A647" s="21"/>
      <c r="B647" s="21"/>
      <c r="C647" s="21"/>
      <c r="D647" s="21"/>
    </row>
    <row r="648" spans="1:4" x14ac:dyDescent="0.25">
      <c r="A648" s="21"/>
      <c r="B648" s="21"/>
      <c r="C648" s="21"/>
      <c r="D648" s="21"/>
    </row>
    <row r="649" spans="1:4" x14ac:dyDescent="0.25">
      <c r="A649" s="21"/>
      <c r="B649" s="21"/>
      <c r="C649" s="21"/>
      <c r="D649" s="21"/>
    </row>
    <row r="650" spans="1:4" x14ac:dyDescent="0.25">
      <c r="A650" s="21"/>
      <c r="B650" s="21"/>
      <c r="C650" s="21"/>
      <c r="D650" s="21"/>
    </row>
    <row r="651" spans="1:4" x14ac:dyDescent="0.25">
      <c r="A651" s="21"/>
      <c r="B651" s="21"/>
      <c r="C651" s="21"/>
      <c r="D651" s="21"/>
    </row>
    <row r="652" spans="1:4" x14ac:dyDescent="0.25">
      <c r="A652" s="21"/>
      <c r="B652" s="21"/>
      <c r="C652" s="21"/>
      <c r="D652" s="21"/>
    </row>
    <row r="653" spans="1:4" x14ac:dyDescent="0.25">
      <c r="A653" s="21"/>
      <c r="B653" s="21"/>
      <c r="C653" s="21"/>
      <c r="D653" s="21"/>
    </row>
    <row r="654" spans="1:4" x14ac:dyDescent="0.25">
      <c r="A654" s="21"/>
      <c r="B654" s="21"/>
      <c r="C654" s="21"/>
      <c r="D654" s="21"/>
    </row>
    <row r="655" spans="1:4" x14ac:dyDescent="0.25">
      <c r="A655" s="21"/>
      <c r="B655" s="21"/>
      <c r="C655" s="21"/>
      <c r="D655" s="21"/>
    </row>
    <row r="656" spans="1:4" x14ac:dyDescent="0.25">
      <c r="A656" s="21"/>
      <c r="B656" s="21"/>
      <c r="C656" s="21"/>
      <c r="D656" s="21"/>
    </row>
    <row r="657" spans="1:4" x14ac:dyDescent="0.25">
      <c r="A657" s="21"/>
      <c r="B657" s="21"/>
      <c r="C657" s="21"/>
      <c r="D657" s="21"/>
    </row>
    <row r="658" spans="1:4" x14ac:dyDescent="0.25">
      <c r="A658" s="21"/>
      <c r="B658" s="21"/>
      <c r="C658" s="21"/>
      <c r="D658" s="21"/>
    </row>
    <row r="659" spans="1:4" x14ac:dyDescent="0.25">
      <c r="A659" s="21"/>
      <c r="B659" s="21"/>
      <c r="C659" s="21"/>
      <c r="D659" s="21"/>
    </row>
    <row r="660" spans="1:4" x14ac:dyDescent="0.25">
      <c r="A660" s="21"/>
      <c r="B660" s="21"/>
      <c r="C660" s="21"/>
      <c r="D660" s="21"/>
    </row>
    <row r="661" spans="1:4" x14ac:dyDescent="0.25">
      <c r="A661" s="21"/>
      <c r="B661" s="21"/>
      <c r="C661" s="21"/>
      <c r="D661" s="21"/>
    </row>
    <row r="662" spans="1:4" x14ac:dyDescent="0.25">
      <c r="A662" s="21"/>
      <c r="B662" s="21"/>
      <c r="C662" s="21"/>
      <c r="D662" s="21"/>
    </row>
    <row r="663" spans="1:4" x14ac:dyDescent="0.25">
      <c r="A663" s="21"/>
      <c r="B663" s="21"/>
      <c r="C663" s="21"/>
      <c r="D663" s="21"/>
    </row>
    <row r="664" spans="1:4" x14ac:dyDescent="0.25">
      <c r="A664" s="21"/>
      <c r="B664" s="21"/>
      <c r="C664" s="21"/>
      <c r="D664" s="21"/>
    </row>
    <row r="665" spans="1:4" x14ac:dyDescent="0.25">
      <c r="A665" s="21"/>
      <c r="B665" s="21"/>
      <c r="C665" s="21"/>
      <c r="D665" s="21"/>
    </row>
    <row r="666" spans="1:4" x14ac:dyDescent="0.25">
      <c r="A666" s="21"/>
      <c r="B666" s="21"/>
      <c r="C666" s="21"/>
      <c r="D666" s="21"/>
    </row>
    <row r="667" spans="1:4" x14ac:dyDescent="0.25">
      <c r="A667" s="21"/>
      <c r="B667" s="21"/>
      <c r="C667" s="21"/>
      <c r="D667" s="21"/>
    </row>
    <row r="668" spans="1:4" x14ac:dyDescent="0.25">
      <c r="A668" s="21"/>
      <c r="B668" s="21"/>
      <c r="C668" s="21"/>
      <c r="D668" s="21"/>
    </row>
    <row r="669" spans="1:4" x14ac:dyDescent="0.25">
      <c r="A669" s="21"/>
      <c r="B669" s="21"/>
      <c r="C669" s="21"/>
      <c r="D669" s="21"/>
    </row>
    <row r="670" spans="1:4" x14ac:dyDescent="0.25">
      <c r="A670" s="21"/>
      <c r="B670" s="21"/>
      <c r="C670" s="21"/>
      <c r="D670" s="21"/>
    </row>
    <row r="671" spans="1:4" x14ac:dyDescent="0.25">
      <c r="A671" s="21"/>
      <c r="B671" s="21"/>
      <c r="C671" s="21"/>
      <c r="D671" s="21"/>
    </row>
    <row r="672" spans="1:4" x14ac:dyDescent="0.25">
      <c r="A672" s="21"/>
      <c r="B672" s="21"/>
      <c r="C672" s="21"/>
      <c r="D672" s="21"/>
    </row>
    <row r="673" spans="1:4" x14ac:dyDescent="0.25">
      <c r="A673" s="21"/>
      <c r="B673" s="21"/>
      <c r="C673" s="21"/>
      <c r="D673" s="21"/>
    </row>
    <row r="674" spans="1:4" x14ac:dyDescent="0.25">
      <c r="A674" s="21"/>
      <c r="B674" s="21"/>
      <c r="C674" s="21"/>
      <c r="D674" s="21"/>
    </row>
    <row r="675" spans="1:4" x14ac:dyDescent="0.25">
      <c r="A675" s="21"/>
      <c r="B675" s="21"/>
      <c r="C675" s="21"/>
      <c r="D675" s="21"/>
    </row>
    <row r="676" spans="1:4" x14ac:dyDescent="0.25">
      <c r="A676" s="21"/>
      <c r="B676" s="21"/>
      <c r="C676" s="21"/>
      <c r="D676" s="21"/>
    </row>
    <row r="677" spans="1:4" x14ac:dyDescent="0.25">
      <c r="A677" s="21"/>
      <c r="B677" s="21"/>
      <c r="C677" s="21"/>
      <c r="D677" s="21"/>
    </row>
    <row r="678" spans="1:4" x14ac:dyDescent="0.25">
      <c r="A678" s="21"/>
      <c r="B678" s="21"/>
      <c r="C678" s="21"/>
      <c r="D678" s="21"/>
    </row>
    <row r="679" spans="1:4" x14ac:dyDescent="0.25">
      <c r="A679" s="21"/>
      <c r="B679" s="21"/>
      <c r="C679" s="21"/>
      <c r="D679" s="21"/>
    </row>
    <row r="680" spans="1:4" x14ac:dyDescent="0.25">
      <c r="A680" s="21"/>
      <c r="B680" s="21"/>
      <c r="C680" s="21"/>
      <c r="D680" s="21"/>
    </row>
    <row r="681" spans="1:4" x14ac:dyDescent="0.25">
      <c r="A681" s="21"/>
      <c r="B681" s="21"/>
      <c r="C681" s="21"/>
      <c r="D681" s="21"/>
    </row>
    <row r="682" spans="1:4" x14ac:dyDescent="0.25">
      <c r="A682" s="21"/>
      <c r="B682" s="21"/>
      <c r="C682" s="21"/>
      <c r="D682" s="21"/>
    </row>
    <row r="683" spans="1:4" x14ac:dyDescent="0.25">
      <c r="A683" s="21"/>
      <c r="B683" s="21"/>
      <c r="C683" s="21"/>
      <c r="D683" s="21"/>
    </row>
    <row r="684" spans="1:4" x14ac:dyDescent="0.25">
      <c r="A684" s="21"/>
      <c r="B684" s="21"/>
      <c r="C684" s="21"/>
      <c r="D684" s="21"/>
    </row>
    <row r="685" spans="1:4" x14ac:dyDescent="0.25">
      <c r="A685" s="21"/>
      <c r="B685" s="21"/>
      <c r="C685" s="21"/>
      <c r="D685" s="21"/>
    </row>
    <row r="686" spans="1:4" x14ac:dyDescent="0.25">
      <c r="A686" s="21"/>
      <c r="B686" s="21"/>
      <c r="C686" s="21"/>
      <c r="D686" s="21"/>
    </row>
    <row r="687" spans="1:4" x14ac:dyDescent="0.25">
      <c r="A687" s="21"/>
      <c r="B687" s="21"/>
      <c r="C687" s="21"/>
      <c r="D687" s="21"/>
    </row>
    <row r="688" spans="1:4" x14ac:dyDescent="0.25">
      <c r="A688" s="21"/>
      <c r="B688" s="21"/>
      <c r="C688" s="21"/>
      <c r="D688" s="21"/>
    </row>
    <row r="689" spans="1:4" x14ac:dyDescent="0.25">
      <c r="A689" s="21"/>
      <c r="B689" s="21"/>
      <c r="C689" s="21"/>
      <c r="D689" s="21"/>
    </row>
    <row r="690" spans="1:4" x14ac:dyDescent="0.25">
      <c r="A690" s="21"/>
      <c r="B690" s="21"/>
      <c r="C690" s="21"/>
      <c r="D690" s="21"/>
    </row>
    <row r="691" spans="1:4" x14ac:dyDescent="0.25">
      <c r="A691" s="21"/>
      <c r="B691" s="21"/>
      <c r="C691" s="21"/>
      <c r="D691" s="21"/>
    </row>
    <row r="692" spans="1:4" x14ac:dyDescent="0.25">
      <c r="A692" s="21"/>
      <c r="B692" s="21"/>
      <c r="C692" s="21"/>
      <c r="D692" s="21"/>
    </row>
    <row r="693" spans="1:4" x14ac:dyDescent="0.25">
      <c r="A693" s="21"/>
      <c r="B693" s="21"/>
      <c r="C693" s="21"/>
      <c r="D693" s="21"/>
    </row>
    <row r="694" spans="1:4" x14ac:dyDescent="0.25">
      <c r="A694" s="21"/>
      <c r="B694" s="21"/>
      <c r="C694" s="21"/>
      <c r="D694" s="21"/>
    </row>
    <row r="695" spans="1:4" x14ac:dyDescent="0.25">
      <c r="A695" s="21"/>
      <c r="B695" s="21"/>
      <c r="C695" s="21"/>
      <c r="D695" s="21"/>
    </row>
    <row r="696" spans="1:4" x14ac:dyDescent="0.25">
      <c r="A696" s="21"/>
      <c r="B696" s="21"/>
      <c r="C696" s="21"/>
      <c r="D696" s="21"/>
    </row>
    <row r="697" spans="1:4" x14ac:dyDescent="0.25">
      <c r="A697" s="21"/>
      <c r="B697" s="21"/>
      <c r="C697" s="21"/>
      <c r="D697" s="21"/>
    </row>
    <row r="698" spans="1:4" x14ac:dyDescent="0.25">
      <c r="A698" s="21"/>
      <c r="B698" s="21"/>
      <c r="C698" s="21"/>
      <c r="D698" s="21"/>
    </row>
    <row r="699" spans="1:4" x14ac:dyDescent="0.25">
      <c r="A699" s="21"/>
      <c r="B699" s="21"/>
      <c r="C699" s="21"/>
      <c r="D699" s="21"/>
    </row>
    <row r="700" spans="1:4" x14ac:dyDescent="0.25">
      <c r="A700" s="21"/>
      <c r="B700" s="21"/>
      <c r="C700" s="21"/>
      <c r="D700" s="21"/>
    </row>
    <row r="701" spans="1:4" x14ac:dyDescent="0.25">
      <c r="A701" s="21"/>
      <c r="B701" s="21"/>
      <c r="C701" s="21"/>
      <c r="D701" s="21"/>
    </row>
    <row r="702" spans="1:4" x14ac:dyDescent="0.25">
      <c r="A702" s="21"/>
      <c r="B702" s="21"/>
      <c r="C702" s="21"/>
      <c r="D702" s="21"/>
    </row>
    <row r="703" spans="1:4" x14ac:dyDescent="0.25">
      <c r="A703" s="21"/>
      <c r="B703" s="21"/>
      <c r="C703" s="21"/>
      <c r="D703" s="21"/>
    </row>
    <row r="704" spans="1:4" x14ac:dyDescent="0.25">
      <c r="A704" s="21"/>
      <c r="B704" s="21"/>
      <c r="C704" s="21"/>
      <c r="D704" s="21"/>
    </row>
    <row r="705" spans="1:4" x14ac:dyDescent="0.25">
      <c r="A705" s="21"/>
      <c r="B705" s="21"/>
      <c r="C705" s="21"/>
      <c r="D705" s="21"/>
    </row>
    <row r="706" spans="1:4" x14ac:dyDescent="0.25">
      <c r="A706" s="21"/>
      <c r="B706" s="21"/>
      <c r="C706" s="21"/>
      <c r="D706" s="21"/>
    </row>
    <row r="707" spans="1:4" x14ac:dyDescent="0.25">
      <c r="A707" s="21"/>
      <c r="B707" s="21"/>
      <c r="C707" s="21"/>
      <c r="D707" s="21"/>
    </row>
    <row r="708" spans="1:4" x14ac:dyDescent="0.25">
      <c r="A708" s="21"/>
      <c r="B708" s="21"/>
      <c r="C708" s="21"/>
      <c r="D708" s="21"/>
    </row>
    <row r="709" spans="1:4" x14ac:dyDescent="0.25">
      <c r="A709" s="21"/>
      <c r="B709" s="21"/>
      <c r="C709" s="21"/>
      <c r="D709" s="21"/>
    </row>
    <row r="710" spans="1:4" x14ac:dyDescent="0.25">
      <c r="A710" s="21"/>
      <c r="B710" s="21"/>
      <c r="C710" s="21"/>
      <c r="D710" s="21"/>
    </row>
    <row r="711" spans="1:4" x14ac:dyDescent="0.25">
      <c r="A711" s="21"/>
      <c r="B711" s="21"/>
      <c r="C711" s="21"/>
      <c r="D711" s="21"/>
    </row>
    <row r="712" spans="1:4" x14ac:dyDescent="0.25">
      <c r="A712" s="21"/>
      <c r="B712" s="21"/>
      <c r="C712" s="21"/>
      <c r="D712" s="21"/>
    </row>
    <row r="713" spans="1:4" x14ac:dyDescent="0.25">
      <c r="A713" s="21"/>
      <c r="B713" s="21"/>
      <c r="C713" s="21"/>
      <c r="D713" s="21"/>
    </row>
    <row r="714" spans="1:4" x14ac:dyDescent="0.25">
      <c r="A714" s="21"/>
      <c r="B714" s="21"/>
      <c r="C714" s="21"/>
      <c r="D714" s="21"/>
    </row>
    <row r="715" spans="1:4" x14ac:dyDescent="0.25">
      <c r="A715" s="21"/>
      <c r="B715" s="21"/>
      <c r="C715" s="21"/>
      <c r="D715" s="21"/>
    </row>
    <row r="716" spans="1:4" x14ac:dyDescent="0.25">
      <c r="A716" s="21"/>
      <c r="B716" s="21"/>
      <c r="C716" s="21"/>
      <c r="D716" s="21"/>
    </row>
    <row r="717" spans="1:4" x14ac:dyDescent="0.25">
      <c r="A717" s="21"/>
      <c r="B717" s="21"/>
      <c r="C717" s="21"/>
      <c r="D717" s="21"/>
    </row>
    <row r="718" spans="1:4" x14ac:dyDescent="0.25">
      <c r="A718" s="21"/>
      <c r="B718" s="21"/>
      <c r="C718" s="21"/>
      <c r="D718" s="21"/>
    </row>
    <row r="719" spans="1:4" x14ac:dyDescent="0.25">
      <c r="A719" s="21"/>
      <c r="B719" s="21"/>
      <c r="C719" s="21"/>
      <c r="D719" s="21"/>
    </row>
    <row r="720" spans="1:4" x14ac:dyDescent="0.25">
      <c r="A720" s="21"/>
      <c r="B720" s="21"/>
      <c r="C720" s="21"/>
      <c r="D720" s="21"/>
    </row>
    <row r="721" spans="1:4" x14ac:dyDescent="0.25">
      <c r="A721" s="21"/>
      <c r="B721" s="21"/>
      <c r="C721" s="21"/>
      <c r="D721" s="21"/>
    </row>
    <row r="722" spans="1:4" x14ac:dyDescent="0.25">
      <c r="A722" s="21"/>
      <c r="B722" s="21"/>
      <c r="C722" s="21"/>
      <c r="D722" s="21"/>
    </row>
    <row r="723" spans="1:4" x14ac:dyDescent="0.25">
      <c r="A723" s="21"/>
      <c r="B723" s="21"/>
      <c r="C723" s="21"/>
      <c r="D723" s="21"/>
    </row>
    <row r="724" spans="1:4" x14ac:dyDescent="0.25">
      <c r="A724" s="21"/>
      <c r="B724" s="21"/>
      <c r="C724" s="21"/>
      <c r="D724" s="21"/>
    </row>
    <row r="725" spans="1:4" x14ac:dyDescent="0.25">
      <c r="A725" s="21"/>
      <c r="B725" s="21"/>
      <c r="C725" s="21"/>
      <c r="D725" s="21"/>
    </row>
    <row r="726" spans="1:4" x14ac:dyDescent="0.25">
      <c r="A726" s="21"/>
      <c r="B726" s="21"/>
      <c r="C726" s="21"/>
      <c r="D726" s="21"/>
    </row>
    <row r="727" spans="1:4" x14ac:dyDescent="0.25">
      <c r="A727" s="21"/>
      <c r="B727" s="21"/>
      <c r="C727" s="21"/>
      <c r="D727" s="21"/>
    </row>
    <row r="728" spans="1:4" x14ac:dyDescent="0.25">
      <c r="A728" s="21"/>
      <c r="B728" s="21"/>
      <c r="C728" s="21"/>
      <c r="D728" s="21"/>
    </row>
    <row r="729" spans="1:4" x14ac:dyDescent="0.25">
      <c r="A729" s="21"/>
      <c r="B729" s="21"/>
      <c r="C729" s="21"/>
      <c r="D729" s="21"/>
    </row>
    <row r="730" spans="1:4" x14ac:dyDescent="0.25">
      <c r="A730" s="21"/>
      <c r="B730" s="21"/>
      <c r="C730" s="21"/>
      <c r="D730" s="21"/>
    </row>
    <row r="731" spans="1:4" x14ac:dyDescent="0.25">
      <c r="A731" s="21"/>
      <c r="B731" s="21"/>
      <c r="C731" s="21"/>
      <c r="D731" s="21"/>
    </row>
    <row r="732" spans="1:4" x14ac:dyDescent="0.25">
      <c r="A732" s="21"/>
      <c r="B732" s="21"/>
      <c r="C732" s="21"/>
      <c r="D732" s="21"/>
    </row>
    <row r="733" spans="1:4" x14ac:dyDescent="0.25">
      <c r="A733" s="21"/>
      <c r="B733" s="21"/>
      <c r="C733" s="21"/>
      <c r="D733" s="21"/>
    </row>
    <row r="734" spans="1:4" x14ac:dyDescent="0.25">
      <c r="A734" s="21"/>
      <c r="B734" s="21"/>
      <c r="C734" s="21"/>
      <c r="D734" s="21"/>
    </row>
    <row r="735" spans="1:4" x14ac:dyDescent="0.25">
      <c r="A735" s="21"/>
      <c r="B735" s="21"/>
      <c r="C735" s="21"/>
      <c r="D735" s="21"/>
    </row>
    <row r="736" spans="1:4" x14ac:dyDescent="0.25">
      <c r="A736" s="21"/>
      <c r="B736" s="21"/>
      <c r="C736" s="21"/>
      <c r="D736" s="21"/>
    </row>
    <row r="737" spans="1:4" x14ac:dyDescent="0.25">
      <c r="A737" s="21"/>
      <c r="B737" s="21"/>
      <c r="C737" s="21"/>
      <c r="D737" s="21"/>
    </row>
    <row r="738" spans="1:4" x14ac:dyDescent="0.25">
      <c r="A738" s="21"/>
      <c r="B738" s="21"/>
      <c r="C738" s="21"/>
      <c r="D738" s="21"/>
    </row>
    <row r="739" spans="1:4" x14ac:dyDescent="0.25">
      <c r="A739" s="21"/>
      <c r="B739" s="21"/>
      <c r="C739" s="21"/>
      <c r="D739" s="21"/>
    </row>
    <row r="740" spans="1:4" x14ac:dyDescent="0.25">
      <c r="A740" s="21"/>
      <c r="B740" s="21"/>
      <c r="C740" s="21"/>
      <c r="D740" s="21"/>
    </row>
    <row r="741" spans="1:4" x14ac:dyDescent="0.25">
      <c r="A741" s="21"/>
      <c r="B741" s="21"/>
      <c r="C741" s="21"/>
      <c r="D741" s="21"/>
    </row>
    <row r="742" spans="1:4" x14ac:dyDescent="0.25">
      <c r="A742" s="21"/>
      <c r="B742" s="21"/>
      <c r="C742" s="21"/>
      <c r="D742" s="21"/>
    </row>
    <row r="743" spans="1:4" x14ac:dyDescent="0.25">
      <c r="A743" s="21"/>
      <c r="B743" s="21"/>
      <c r="C743" s="21"/>
      <c r="D743" s="21"/>
    </row>
    <row r="744" spans="1:4" x14ac:dyDescent="0.25">
      <c r="A744" s="21"/>
      <c r="B744" s="21"/>
      <c r="C744" s="21"/>
      <c r="D744" s="21"/>
    </row>
    <row r="745" spans="1:4" x14ac:dyDescent="0.25">
      <c r="A745" s="21"/>
      <c r="B745" s="21"/>
      <c r="C745" s="21"/>
      <c r="D745" s="21"/>
    </row>
    <row r="746" spans="1:4" x14ac:dyDescent="0.25">
      <c r="A746" s="21"/>
      <c r="B746" s="21"/>
      <c r="C746" s="21"/>
      <c r="D746" s="21"/>
    </row>
    <row r="747" spans="1:4" x14ac:dyDescent="0.25">
      <c r="A747" s="21"/>
      <c r="B747" s="21"/>
      <c r="C747" s="21"/>
      <c r="D747" s="21"/>
    </row>
    <row r="748" spans="1:4" x14ac:dyDescent="0.25">
      <c r="A748" s="21"/>
      <c r="B748" s="21"/>
      <c r="C748" s="21"/>
      <c r="D748" s="21"/>
    </row>
    <row r="749" spans="1:4" x14ac:dyDescent="0.25">
      <c r="A749" s="21"/>
      <c r="B749" s="21"/>
      <c r="C749" s="21"/>
      <c r="D749" s="21"/>
    </row>
    <row r="750" spans="1:4" x14ac:dyDescent="0.25">
      <c r="A750" s="21"/>
      <c r="B750" s="21"/>
      <c r="C750" s="21"/>
      <c r="D750" s="21"/>
    </row>
    <row r="751" spans="1:4" x14ac:dyDescent="0.25">
      <c r="A751" s="21"/>
      <c r="B751" s="21"/>
      <c r="C751" s="21"/>
      <c r="D751" s="21"/>
    </row>
    <row r="752" spans="1:4" x14ac:dyDescent="0.25">
      <c r="A752" s="21"/>
      <c r="B752" s="21"/>
      <c r="C752" s="21"/>
      <c r="D752" s="21"/>
    </row>
    <row r="753" spans="1:4" x14ac:dyDescent="0.25">
      <c r="A753" s="21"/>
      <c r="B753" s="21"/>
      <c r="C753" s="21"/>
      <c r="D753" s="21"/>
    </row>
    <row r="754" spans="1:4" x14ac:dyDescent="0.25">
      <c r="A754" s="21"/>
      <c r="B754" s="21"/>
      <c r="C754" s="21"/>
      <c r="D754" s="21"/>
    </row>
    <row r="755" spans="1:4" x14ac:dyDescent="0.25">
      <c r="A755" s="21"/>
      <c r="B755" s="21"/>
      <c r="C755" s="21"/>
      <c r="D755" s="21"/>
    </row>
    <row r="756" spans="1:4" x14ac:dyDescent="0.25">
      <c r="A756" s="21"/>
      <c r="B756" s="21"/>
      <c r="C756" s="21"/>
      <c r="D756" s="21"/>
    </row>
    <row r="757" spans="1:4" x14ac:dyDescent="0.25">
      <c r="A757" s="21"/>
      <c r="B757" s="21"/>
      <c r="C757" s="21"/>
      <c r="D757" s="21"/>
    </row>
    <row r="758" spans="1:4" x14ac:dyDescent="0.25">
      <c r="A758" s="21"/>
      <c r="B758" s="21"/>
      <c r="C758" s="21"/>
      <c r="D758" s="21"/>
    </row>
    <row r="759" spans="1:4" x14ac:dyDescent="0.25">
      <c r="A759" s="21"/>
      <c r="B759" s="21"/>
      <c r="C759" s="21"/>
      <c r="D759" s="21"/>
    </row>
    <row r="760" spans="1:4" x14ac:dyDescent="0.25">
      <c r="A760" s="21"/>
      <c r="B760" s="21"/>
      <c r="C760" s="21"/>
      <c r="D760" s="21"/>
    </row>
    <row r="761" spans="1:4" x14ac:dyDescent="0.25">
      <c r="A761" s="21"/>
      <c r="B761" s="21"/>
      <c r="C761" s="21"/>
      <c r="D761" s="21"/>
    </row>
    <row r="762" spans="1:4" x14ac:dyDescent="0.25">
      <c r="A762" s="21"/>
      <c r="B762" s="21"/>
      <c r="C762" s="21"/>
      <c r="D762" s="21"/>
    </row>
    <row r="763" spans="1:4" x14ac:dyDescent="0.25">
      <c r="A763" s="21"/>
      <c r="B763" s="21"/>
      <c r="C763" s="21"/>
      <c r="D763" s="21"/>
    </row>
    <row r="764" spans="1:4" x14ac:dyDescent="0.25">
      <c r="A764" s="21"/>
      <c r="B764" s="21"/>
      <c r="C764" s="21"/>
      <c r="D764" s="21"/>
    </row>
    <row r="765" spans="1:4" x14ac:dyDescent="0.25">
      <c r="A765" s="21"/>
      <c r="B765" s="21"/>
      <c r="C765" s="21"/>
      <c r="D765" s="21"/>
    </row>
    <row r="766" spans="1:4" x14ac:dyDescent="0.25">
      <c r="A766" s="21"/>
      <c r="B766" s="21"/>
      <c r="C766" s="21"/>
      <c r="D766" s="21"/>
    </row>
    <row r="767" spans="1:4" x14ac:dyDescent="0.25">
      <c r="A767" s="21"/>
      <c r="B767" s="21"/>
      <c r="C767" s="21"/>
      <c r="D767" s="21"/>
    </row>
    <row r="768" spans="1:4" x14ac:dyDescent="0.25">
      <c r="A768" s="21"/>
      <c r="B768" s="21"/>
      <c r="C768" s="21"/>
      <c r="D768" s="21"/>
    </row>
    <row r="769" spans="1:4" x14ac:dyDescent="0.25">
      <c r="A769" s="21"/>
      <c r="B769" s="21"/>
      <c r="C769" s="21"/>
      <c r="D769" s="21"/>
    </row>
    <row r="770" spans="1:4" x14ac:dyDescent="0.25">
      <c r="A770" s="21"/>
      <c r="B770" s="21"/>
      <c r="C770" s="21"/>
      <c r="D770" s="21"/>
    </row>
    <row r="771" spans="1:4" x14ac:dyDescent="0.25">
      <c r="A771" s="21"/>
      <c r="B771" s="21"/>
      <c r="C771" s="21"/>
      <c r="D771" s="21"/>
    </row>
    <row r="772" spans="1:4" x14ac:dyDescent="0.25">
      <c r="A772" s="21"/>
      <c r="B772" s="21"/>
      <c r="C772" s="21"/>
      <c r="D772" s="21"/>
    </row>
    <row r="773" spans="1:4" x14ac:dyDescent="0.25">
      <c r="A773" s="21"/>
      <c r="B773" s="21"/>
      <c r="C773" s="21"/>
      <c r="D773" s="21"/>
    </row>
    <row r="774" spans="1:4" x14ac:dyDescent="0.25">
      <c r="A774" s="21"/>
      <c r="B774" s="21"/>
      <c r="C774" s="21"/>
      <c r="D774" s="21"/>
    </row>
    <row r="775" spans="1:4" x14ac:dyDescent="0.25">
      <c r="A775" s="21"/>
      <c r="B775" s="21"/>
      <c r="C775" s="21"/>
      <c r="D775" s="21"/>
    </row>
    <row r="776" spans="1:4" x14ac:dyDescent="0.25">
      <c r="A776" s="21"/>
      <c r="B776" s="21"/>
      <c r="C776" s="21"/>
      <c r="D776" s="21"/>
    </row>
    <row r="777" spans="1:4" x14ac:dyDescent="0.25">
      <c r="A777" s="21"/>
      <c r="B777" s="21"/>
      <c r="C777" s="21"/>
      <c r="D777" s="21"/>
    </row>
    <row r="778" spans="1:4" x14ac:dyDescent="0.25">
      <c r="A778" s="21"/>
      <c r="B778" s="21"/>
      <c r="C778" s="21"/>
      <c r="D778" s="21"/>
    </row>
    <row r="779" spans="1:4" x14ac:dyDescent="0.25">
      <c r="A779" s="21"/>
      <c r="B779" s="21"/>
      <c r="C779" s="21"/>
      <c r="D779" s="21"/>
    </row>
    <row r="780" spans="1:4" x14ac:dyDescent="0.25">
      <c r="A780" s="21"/>
      <c r="B780" s="21"/>
      <c r="C780" s="21"/>
      <c r="D780" s="21"/>
    </row>
    <row r="781" spans="1:4" x14ac:dyDescent="0.25">
      <c r="A781" s="21"/>
      <c r="B781" s="21"/>
      <c r="C781" s="21"/>
      <c r="D781" s="21"/>
    </row>
    <row r="782" spans="1:4" x14ac:dyDescent="0.25">
      <c r="A782" s="21"/>
      <c r="B782" s="21"/>
      <c r="C782" s="21"/>
      <c r="D782" s="21"/>
    </row>
    <row r="783" spans="1:4" x14ac:dyDescent="0.25">
      <c r="A783" s="21"/>
      <c r="B783" s="21"/>
      <c r="C783" s="21"/>
      <c r="D783" s="21"/>
    </row>
    <row r="784" spans="1:4" x14ac:dyDescent="0.25">
      <c r="A784" s="21"/>
      <c r="B784" s="21"/>
      <c r="C784" s="21"/>
      <c r="D784" s="21"/>
    </row>
    <row r="785" spans="1:4" x14ac:dyDescent="0.25">
      <c r="A785" s="21"/>
      <c r="B785" s="21"/>
      <c r="C785" s="21"/>
      <c r="D785" s="21"/>
    </row>
    <row r="786" spans="1:4" x14ac:dyDescent="0.25">
      <c r="A786" s="21"/>
      <c r="B786" s="21"/>
      <c r="C786" s="21"/>
      <c r="D786" s="21"/>
    </row>
    <row r="787" spans="1:4" x14ac:dyDescent="0.25">
      <c r="A787" s="21"/>
      <c r="B787" s="21"/>
      <c r="C787" s="21"/>
      <c r="D787" s="21"/>
    </row>
    <row r="788" spans="1:4" x14ac:dyDescent="0.25">
      <c r="A788" s="21"/>
      <c r="B788" s="21"/>
      <c r="C788" s="21"/>
      <c r="D788" s="21"/>
    </row>
    <row r="789" spans="1:4" x14ac:dyDescent="0.25">
      <c r="A789" s="21"/>
      <c r="B789" s="21"/>
      <c r="C789" s="21"/>
      <c r="D789" s="21"/>
    </row>
    <row r="790" spans="1:4" x14ac:dyDescent="0.25">
      <c r="A790" s="21"/>
      <c r="B790" s="21"/>
      <c r="C790" s="21"/>
      <c r="D790" s="21"/>
    </row>
    <row r="791" spans="1:4" x14ac:dyDescent="0.25">
      <c r="A791" s="21"/>
      <c r="B791" s="21"/>
      <c r="C791" s="21"/>
      <c r="D791" s="21"/>
    </row>
    <row r="792" spans="1:4" x14ac:dyDescent="0.25">
      <c r="A792" s="21"/>
      <c r="B792" s="21"/>
      <c r="C792" s="21"/>
      <c r="D792" s="21"/>
    </row>
    <row r="793" spans="1:4" x14ac:dyDescent="0.25">
      <c r="A793" s="21"/>
      <c r="B793" s="21"/>
      <c r="C793" s="21"/>
      <c r="D793" s="21"/>
    </row>
    <row r="794" spans="1:4" x14ac:dyDescent="0.25">
      <c r="A794" s="21"/>
      <c r="B794" s="21"/>
      <c r="C794" s="21"/>
      <c r="D794" s="21"/>
    </row>
    <row r="795" spans="1:4" x14ac:dyDescent="0.25">
      <c r="A795" s="21"/>
      <c r="B795" s="21"/>
      <c r="C795" s="21"/>
      <c r="D795" s="21"/>
    </row>
    <row r="796" spans="1:4" x14ac:dyDescent="0.25">
      <c r="A796" s="21"/>
      <c r="B796" s="21"/>
      <c r="C796" s="21"/>
      <c r="D796" s="21"/>
    </row>
    <row r="797" spans="1:4" x14ac:dyDescent="0.25">
      <c r="A797" s="21"/>
      <c r="B797" s="21"/>
      <c r="C797" s="21"/>
      <c r="D797" s="21"/>
    </row>
    <row r="798" spans="1:4" x14ac:dyDescent="0.25">
      <c r="A798" s="21"/>
      <c r="B798" s="21"/>
      <c r="C798" s="21"/>
      <c r="D798" s="21"/>
    </row>
    <row r="799" spans="1:4" x14ac:dyDescent="0.25">
      <c r="A799" s="21"/>
      <c r="B799" s="21"/>
      <c r="C799" s="21"/>
      <c r="D799" s="21"/>
    </row>
    <row r="800" spans="1:4" x14ac:dyDescent="0.25">
      <c r="A800" s="21"/>
      <c r="B800" s="21"/>
      <c r="C800" s="21"/>
      <c r="D800" s="21"/>
    </row>
    <row r="801" spans="1:4" x14ac:dyDescent="0.25">
      <c r="A801" s="21"/>
      <c r="B801" s="21"/>
      <c r="C801" s="21"/>
      <c r="D801" s="21"/>
    </row>
    <row r="802" spans="1:4" x14ac:dyDescent="0.25">
      <c r="A802" s="21"/>
      <c r="B802" s="21"/>
      <c r="C802" s="21"/>
      <c r="D802" s="21"/>
    </row>
    <row r="803" spans="1:4" x14ac:dyDescent="0.25">
      <c r="A803" s="21"/>
      <c r="B803" s="21"/>
      <c r="C803" s="21"/>
      <c r="D803" s="21"/>
    </row>
    <row r="804" spans="1:4" x14ac:dyDescent="0.25">
      <c r="A804" s="21"/>
      <c r="B804" s="21"/>
      <c r="C804" s="21"/>
      <c r="D804" s="21"/>
    </row>
    <row r="805" spans="1:4" x14ac:dyDescent="0.25">
      <c r="A805" s="21"/>
      <c r="B805" s="21"/>
      <c r="C805" s="21"/>
      <c r="D805" s="21"/>
    </row>
    <row r="806" spans="1:4" x14ac:dyDescent="0.25">
      <c r="A806" s="21"/>
      <c r="B806" s="21"/>
      <c r="C806" s="21"/>
      <c r="D806" s="21"/>
    </row>
    <row r="807" spans="1:4" x14ac:dyDescent="0.25">
      <c r="A807" s="21"/>
      <c r="B807" s="21"/>
      <c r="C807" s="21"/>
      <c r="D807" s="21"/>
    </row>
    <row r="808" spans="1:4" x14ac:dyDescent="0.25">
      <c r="A808" s="21"/>
      <c r="B808" s="21"/>
      <c r="C808" s="21"/>
      <c r="D808" s="21"/>
    </row>
    <row r="809" spans="1:4" x14ac:dyDescent="0.25">
      <c r="A809" s="21"/>
      <c r="B809" s="21"/>
      <c r="C809" s="21"/>
      <c r="D809" s="21"/>
    </row>
    <row r="810" spans="1:4" x14ac:dyDescent="0.25">
      <c r="A810" s="21"/>
      <c r="B810" s="21"/>
      <c r="C810" s="21"/>
      <c r="D810" s="21"/>
    </row>
    <row r="811" spans="1:4" x14ac:dyDescent="0.25">
      <c r="A811" s="21"/>
      <c r="B811" s="21"/>
      <c r="C811" s="21"/>
      <c r="D811" s="21"/>
    </row>
    <row r="812" spans="1:4" x14ac:dyDescent="0.25">
      <c r="A812" s="21"/>
      <c r="B812" s="21"/>
      <c r="C812" s="21"/>
      <c r="D812" s="21"/>
    </row>
    <row r="813" spans="1:4" x14ac:dyDescent="0.25">
      <c r="A813" s="21"/>
      <c r="B813" s="21"/>
      <c r="C813" s="21"/>
      <c r="D813" s="21"/>
    </row>
    <row r="814" spans="1:4" x14ac:dyDescent="0.25">
      <c r="A814" s="21"/>
      <c r="B814" s="21"/>
      <c r="C814" s="21"/>
      <c r="D814" s="21"/>
    </row>
    <row r="815" spans="1:4" x14ac:dyDescent="0.25">
      <c r="A815" s="21"/>
      <c r="B815" s="21"/>
      <c r="C815" s="21"/>
      <c r="D815" s="21"/>
    </row>
    <row r="816" spans="1:4" x14ac:dyDescent="0.25">
      <c r="A816" s="21"/>
      <c r="B816" s="21"/>
      <c r="C816" s="21"/>
      <c r="D816" s="21"/>
    </row>
    <row r="817" spans="1:4" x14ac:dyDescent="0.25">
      <c r="A817" s="21"/>
      <c r="B817" s="21"/>
      <c r="C817" s="21"/>
      <c r="D817" s="21"/>
    </row>
    <row r="818" spans="1:4" x14ac:dyDescent="0.25">
      <c r="A818" s="21"/>
      <c r="B818" s="21"/>
      <c r="C818" s="21"/>
      <c r="D818" s="21"/>
    </row>
    <row r="819" spans="1:4" x14ac:dyDescent="0.25">
      <c r="A819" s="21"/>
      <c r="B819" s="21"/>
      <c r="C819" s="21"/>
      <c r="D819" s="21"/>
    </row>
    <row r="820" spans="1:4" x14ac:dyDescent="0.25">
      <c r="A820" s="21"/>
      <c r="B820" s="21"/>
      <c r="C820" s="21"/>
      <c r="D820" s="21"/>
    </row>
    <row r="821" spans="1:4" x14ac:dyDescent="0.25">
      <c r="A821" s="21"/>
      <c r="B821" s="21"/>
      <c r="C821" s="21"/>
      <c r="D821" s="21"/>
    </row>
    <row r="822" spans="1:4" x14ac:dyDescent="0.25">
      <c r="A822" s="21"/>
      <c r="B822" s="21"/>
      <c r="C822" s="21"/>
      <c r="D822" s="21"/>
    </row>
    <row r="823" spans="1:4" x14ac:dyDescent="0.25">
      <c r="A823" s="21"/>
      <c r="B823" s="21"/>
      <c r="C823" s="21"/>
      <c r="D823" s="21"/>
    </row>
    <row r="824" spans="1:4" x14ac:dyDescent="0.25">
      <c r="A824" s="21"/>
      <c r="B824" s="21"/>
      <c r="C824" s="21"/>
      <c r="D824" s="21"/>
    </row>
    <row r="825" spans="1:4" x14ac:dyDescent="0.25">
      <c r="A825" s="21"/>
      <c r="B825" s="21"/>
      <c r="C825" s="21"/>
      <c r="D825" s="21"/>
    </row>
    <row r="826" spans="1:4" x14ac:dyDescent="0.25">
      <c r="A826" s="21"/>
      <c r="B826" s="21"/>
      <c r="C826" s="21"/>
      <c r="D826" s="21"/>
    </row>
    <row r="827" spans="1:4" x14ac:dyDescent="0.25">
      <c r="A827" s="21"/>
      <c r="B827" s="21"/>
      <c r="C827" s="21"/>
      <c r="D827" s="21"/>
    </row>
    <row r="828" spans="1:4" x14ac:dyDescent="0.25">
      <c r="A828" s="21"/>
      <c r="B828" s="21"/>
      <c r="C828" s="21"/>
      <c r="D828" s="21"/>
    </row>
    <row r="829" spans="1:4" x14ac:dyDescent="0.25">
      <c r="A829" s="21"/>
      <c r="B829" s="21"/>
      <c r="C829" s="21"/>
      <c r="D829" s="21"/>
    </row>
    <row r="830" spans="1:4" x14ac:dyDescent="0.25">
      <c r="A830" s="21"/>
      <c r="B830" s="21"/>
      <c r="C830" s="21"/>
      <c r="D830" s="21"/>
    </row>
    <row r="831" spans="1:4" x14ac:dyDescent="0.25">
      <c r="A831" s="21"/>
      <c r="B831" s="21"/>
      <c r="C831" s="21"/>
      <c r="D831" s="21"/>
    </row>
    <row r="832" spans="1:4" x14ac:dyDescent="0.25">
      <c r="A832" s="21"/>
      <c r="B832" s="21"/>
      <c r="C832" s="21"/>
      <c r="D832" s="21"/>
    </row>
    <row r="833" spans="1:4" x14ac:dyDescent="0.25">
      <c r="A833" s="21"/>
      <c r="B833" s="21"/>
      <c r="C833" s="21"/>
      <c r="D833" s="21"/>
    </row>
    <row r="834" spans="1:4" x14ac:dyDescent="0.25">
      <c r="A834" s="21"/>
      <c r="B834" s="21"/>
      <c r="C834" s="21"/>
      <c r="D834" s="21"/>
    </row>
    <row r="835" spans="1:4" x14ac:dyDescent="0.25">
      <c r="A835" s="21"/>
      <c r="B835" s="21"/>
      <c r="C835" s="21"/>
      <c r="D835" s="21"/>
    </row>
    <row r="836" spans="1:4" x14ac:dyDescent="0.25">
      <c r="A836" s="21"/>
      <c r="B836" s="21"/>
      <c r="C836" s="21"/>
      <c r="D836" s="21"/>
    </row>
    <row r="837" spans="1:4" x14ac:dyDescent="0.25">
      <c r="A837" s="21"/>
      <c r="B837" s="21"/>
      <c r="C837" s="21"/>
      <c r="D837" s="21"/>
    </row>
    <row r="838" spans="1:4" x14ac:dyDescent="0.25">
      <c r="A838" s="21"/>
      <c r="B838" s="21"/>
      <c r="C838" s="21"/>
      <c r="D838" s="21"/>
    </row>
    <row r="839" spans="1:4" x14ac:dyDescent="0.25">
      <c r="A839" s="21"/>
      <c r="B839" s="21"/>
      <c r="C839" s="21"/>
      <c r="D839" s="21"/>
    </row>
    <row r="840" spans="1:4" x14ac:dyDescent="0.25">
      <c r="A840" s="21"/>
      <c r="B840" s="21"/>
      <c r="C840" s="21"/>
      <c r="D840" s="21"/>
    </row>
    <row r="841" spans="1:4" x14ac:dyDescent="0.25">
      <c r="A841" s="21"/>
      <c r="B841" s="21"/>
      <c r="C841" s="21"/>
      <c r="D841" s="21"/>
    </row>
    <row r="842" spans="1:4" x14ac:dyDescent="0.25">
      <c r="A842" s="21"/>
      <c r="B842" s="21"/>
      <c r="C842" s="21"/>
      <c r="D842" s="21"/>
    </row>
    <row r="843" spans="1:4" x14ac:dyDescent="0.25">
      <c r="A843" s="21"/>
      <c r="B843" s="21"/>
      <c r="C843" s="21"/>
      <c r="D843" s="21"/>
    </row>
    <row r="844" spans="1:4" x14ac:dyDescent="0.25">
      <c r="A844" s="21"/>
      <c r="B844" s="21"/>
      <c r="C844" s="21"/>
      <c r="D844" s="21"/>
    </row>
    <row r="845" spans="1:4" x14ac:dyDescent="0.25">
      <c r="A845" s="21"/>
      <c r="B845" s="21"/>
      <c r="C845" s="21"/>
      <c r="D845" s="21"/>
    </row>
    <row r="846" spans="1:4" x14ac:dyDescent="0.25">
      <c r="A846" s="21"/>
      <c r="B846" s="21"/>
      <c r="C846" s="21"/>
      <c r="D846" s="21"/>
    </row>
    <row r="847" spans="1:4" x14ac:dyDescent="0.25">
      <c r="A847" s="21"/>
      <c r="B847" s="21"/>
      <c r="C847" s="21"/>
      <c r="D847" s="21"/>
    </row>
    <row r="848" spans="1:4" x14ac:dyDescent="0.25">
      <c r="A848" s="21"/>
      <c r="B848" s="21"/>
      <c r="C848" s="21"/>
      <c r="D848" s="21"/>
    </row>
    <row r="849" spans="1:4" x14ac:dyDescent="0.25">
      <c r="A849" s="21"/>
      <c r="B849" s="21"/>
      <c r="C849" s="21"/>
      <c r="D849" s="21"/>
    </row>
    <row r="850" spans="1:4" x14ac:dyDescent="0.25">
      <c r="A850" s="21"/>
      <c r="B850" s="21"/>
      <c r="C850" s="21"/>
      <c r="D850" s="21"/>
    </row>
    <row r="851" spans="1:4" x14ac:dyDescent="0.25">
      <c r="A851" s="21"/>
      <c r="B851" s="21"/>
      <c r="C851" s="21"/>
      <c r="D851" s="21"/>
    </row>
    <row r="852" spans="1:4" x14ac:dyDescent="0.25">
      <c r="A852" s="21"/>
      <c r="B852" s="21"/>
      <c r="C852" s="21"/>
      <c r="D852" s="21"/>
    </row>
    <row r="853" spans="1:4" x14ac:dyDescent="0.25">
      <c r="A853" s="21"/>
      <c r="B853" s="21"/>
      <c r="C853" s="21"/>
      <c r="D853" s="21"/>
    </row>
    <row r="854" spans="1:4" x14ac:dyDescent="0.25">
      <c r="A854" s="21"/>
      <c r="B854" s="21"/>
      <c r="C854" s="21"/>
      <c r="D854" s="21"/>
    </row>
    <row r="855" spans="1:4" x14ac:dyDescent="0.25">
      <c r="A855" s="21"/>
      <c r="B855" s="21"/>
      <c r="C855" s="21"/>
      <c r="D855" s="21"/>
    </row>
    <row r="856" spans="1:4" x14ac:dyDescent="0.25">
      <c r="A856" s="21"/>
      <c r="B856" s="21"/>
      <c r="C856" s="21"/>
      <c r="D856" s="21"/>
    </row>
    <row r="857" spans="1:4" x14ac:dyDescent="0.25">
      <c r="A857" s="21"/>
      <c r="B857" s="21"/>
      <c r="C857" s="21"/>
      <c r="D857" s="21"/>
    </row>
    <row r="858" spans="1:4" x14ac:dyDescent="0.25">
      <c r="A858" s="21"/>
      <c r="B858" s="21"/>
      <c r="C858" s="21"/>
      <c r="D858" s="21"/>
    </row>
    <row r="859" spans="1:4" x14ac:dyDescent="0.25">
      <c r="A859" s="21"/>
      <c r="B859" s="21"/>
      <c r="C859" s="21"/>
      <c r="D859" s="21"/>
    </row>
    <row r="860" spans="1:4" x14ac:dyDescent="0.25">
      <c r="A860" s="21"/>
      <c r="B860" s="21"/>
      <c r="C860" s="21"/>
      <c r="D860" s="21"/>
    </row>
    <row r="861" spans="1:4" x14ac:dyDescent="0.25">
      <c r="A861" s="21"/>
      <c r="B861" s="21"/>
      <c r="C861" s="21"/>
      <c r="D861" s="21"/>
    </row>
    <row r="862" spans="1:4" x14ac:dyDescent="0.25">
      <c r="A862" s="21"/>
      <c r="B862" s="21"/>
      <c r="C862" s="21"/>
      <c r="D862" s="21"/>
    </row>
    <row r="863" spans="1:4" x14ac:dyDescent="0.25">
      <c r="A863" s="21"/>
      <c r="B863" s="21"/>
      <c r="C863" s="21"/>
      <c r="D863" s="21"/>
    </row>
    <row r="864" spans="1:4" x14ac:dyDescent="0.25">
      <c r="A864" s="21"/>
      <c r="B864" s="21"/>
      <c r="C864" s="21"/>
      <c r="D864" s="21"/>
    </row>
    <row r="865" spans="1:4" x14ac:dyDescent="0.25">
      <c r="A865" s="21"/>
      <c r="B865" s="21"/>
      <c r="C865" s="21"/>
      <c r="D865" s="21"/>
    </row>
    <row r="866" spans="1:4" x14ac:dyDescent="0.25">
      <c r="A866" s="21"/>
      <c r="B866" s="21"/>
      <c r="C866" s="21"/>
      <c r="D866" s="21"/>
    </row>
    <row r="867" spans="1:4" x14ac:dyDescent="0.25">
      <c r="A867" s="21"/>
      <c r="B867" s="21"/>
      <c r="C867" s="21"/>
      <c r="D867" s="21"/>
    </row>
    <row r="868" spans="1:4" x14ac:dyDescent="0.25">
      <c r="A868" s="21"/>
      <c r="B868" s="21"/>
      <c r="C868" s="21"/>
      <c r="D868" s="21"/>
    </row>
    <row r="869" spans="1:4" x14ac:dyDescent="0.25">
      <c r="A869" s="21"/>
      <c r="B869" s="21"/>
      <c r="C869" s="21"/>
      <c r="D869" s="21"/>
    </row>
    <row r="870" spans="1:4" x14ac:dyDescent="0.25">
      <c r="A870" s="21"/>
      <c r="B870" s="21"/>
      <c r="C870" s="21"/>
      <c r="D870" s="21"/>
    </row>
    <row r="871" spans="1:4" x14ac:dyDescent="0.25">
      <c r="A871" s="21"/>
      <c r="B871" s="21"/>
      <c r="C871" s="21"/>
      <c r="D871" s="21"/>
    </row>
    <row r="872" spans="1:4" x14ac:dyDescent="0.25">
      <c r="A872" s="21"/>
      <c r="B872" s="21"/>
      <c r="C872" s="21"/>
      <c r="D872" s="21"/>
    </row>
    <row r="873" spans="1:4" x14ac:dyDescent="0.25">
      <c r="A873" s="21"/>
      <c r="B873" s="21"/>
      <c r="C873" s="21"/>
      <c r="D873" s="21"/>
    </row>
    <row r="874" spans="1:4" x14ac:dyDescent="0.25">
      <c r="A874" s="21"/>
      <c r="B874" s="21"/>
      <c r="C874" s="21"/>
      <c r="D874" s="21"/>
    </row>
    <row r="875" spans="1:4" x14ac:dyDescent="0.25">
      <c r="A875" s="21"/>
      <c r="B875" s="21"/>
      <c r="C875" s="21"/>
      <c r="D875" s="21"/>
    </row>
    <row r="876" spans="1:4" x14ac:dyDescent="0.25">
      <c r="A876" s="21"/>
      <c r="B876" s="21"/>
      <c r="C876" s="21"/>
      <c r="D876" s="21"/>
    </row>
    <row r="877" spans="1:4" x14ac:dyDescent="0.25">
      <c r="A877" s="21"/>
      <c r="B877" s="21"/>
      <c r="C877" s="21"/>
      <c r="D877" s="21"/>
    </row>
    <row r="878" spans="1:4" x14ac:dyDescent="0.25">
      <c r="A878" s="21"/>
      <c r="B878" s="21"/>
      <c r="C878" s="21"/>
      <c r="D878" s="21"/>
    </row>
    <row r="879" spans="1:4" x14ac:dyDescent="0.25">
      <c r="A879" s="21"/>
      <c r="B879" s="21"/>
      <c r="C879" s="21"/>
      <c r="D879" s="21"/>
    </row>
    <row r="880" spans="1:4" x14ac:dyDescent="0.25">
      <c r="A880" s="21"/>
      <c r="B880" s="21"/>
      <c r="C880" s="21"/>
      <c r="D880" s="21"/>
    </row>
    <row r="881" spans="1:4" x14ac:dyDescent="0.25">
      <c r="A881" s="21"/>
      <c r="B881" s="21"/>
      <c r="C881" s="21"/>
      <c r="D881" s="21"/>
    </row>
    <row r="882" spans="1:4" x14ac:dyDescent="0.25">
      <c r="A882" s="21"/>
      <c r="B882" s="21"/>
      <c r="C882" s="21"/>
      <c r="D882" s="21"/>
    </row>
    <row r="883" spans="1:4" x14ac:dyDescent="0.25">
      <c r="A883" s="21"/>
      <c r="B883" s="21"/>
      <c r="C883" s="21"/>
      <c r="D883" s="21"/>
    </row>
    <row r="884" spans="1:4" x14ac:dyDescent="0.25">
      <c r="A884" s="21"/>
      <c r="B884" s="21"/>
      <c r="C884" s="21"/>
      <c r="D884" s="21"/>
    </row>
    <row r="885" spans="1:4" x14ac:dyDescent="0.25">
      <c r="A885" s="21"/>
      <c r="B885" s="21"/>
      <c r="C885" s="21"/>
      <c r="D885" s="21"/>
    </row>
    <row r="886" spans="1:4" x14ac:dyDescent="0.25">
      <c r="A886" s="21"/>
      <c r="B886" s="21"/>
      <c r="C886" s="21"/>
      <c r="D886" s="21"/>
    </row>
    <row r="887" spans="1:4" x14ac:dyDescent="0.25">
      <c r="A887" s="21"/>
      <c r="B887" s="21"/>
      <c r="C887" s="21"/>
      <c r="D887" s="21"/>
    </row>
    <row r="888" spans="1:4" x14ac:dyDescent="0.25">
      <c r="A888" s="21"/>
      <c r="B888" s="21"/>
      <c r="C888" s="21"/>
      <c r="D888" s="21"/>
    </row>
    <row r="889" spans="1:4" x14ac:dyDescent="0.25">
      <c r="A889" s="21"/>
      <c r="B889" s="21"/>
      <c r="C889" s="21"/>
      <c r="D889" s="21"/>
    </row>
    <row r="890" spans="1:4" x14ac:dyDescent="0.25">
      <c r="A890" s="21"/>
      <c r="B890" s="21"/>
      <c r="C890" s="21"/>
      <c r="D890" s="21"/>
    </row>
    <row r="891" spans="1:4" x14ac:dyDescent="0.25">
      <c r="A891" s="21"/>
      <c r="B891" s="21"/>
      <c r="C891" s="21"/>
      <c r="D891" s="21"/>
    </row>
    <row r="892" spans="1:4" x14ac:dyDescent="0.25">
      <c r="A892" s="21"/>
      <c r="B892" s="21"/>
      <c r="C892" s="21"/>
      <c r="D892" s="21"/>
    </row>
    <row r="893" spans="1:4" x14ac:dyDescent="0.25">
      <c r="A893" s="21"/>
      <c r="B893" s="21"/>
      <c r="C893" s="21"/>
      <c r="D893" s="21"/>
    </row>
    <row r="894" spans="1:4" x14ac:dyDescent="0.25">
      <c r="A894" s="21"/>
      <c r="B894" s="21"/>
      <c r="C894" s="21"/>
      <c r="D894" s="21"/>
    </row>
    <row r="895" spans="1:4" x14ac:dyDescent="0.25">
      <c r="A895" s="21"/>
      <c r="B895" s="21"/>
      <c r="C895" s="21"/>
      <c r="D895" s="21"/>
    </row>
    <row r="896" spans="1:4" x14ac:dyDescent="0.25">
      <c r="A896" s="21"/>
      <c r="B896" s="21"/>
      <c r="C896" s="21"/>
      <c r="D896" s="21"/>
    </row>
    <row r="897" spans="1:4" x14ac:dyDescent="0.25">
      <c r="A897" s="21"/>
      <c r="B897" s="21"/>
      <c r="C897" s="21"/>
      <c r="D897" s="21"/>
    </row>
    <row r="898" spans="1:4" x14ac:dyDescent="0.25">
      <c r="A898" s="21"/>
      <c r="B898" s="21"/>
      <c r="C898" s="21"/>
      <c r="D898" s="21"/>
    </row>
    <row r="899" spans="1:4" x14ac:dyDescent="0.25">
      <c r="A899" s="21"/>
      <c r="B899" s="21"/>
      <c r="C899" s="21"/>
      <c r="D899" s="21"/>
    </row>
    <row r="900" spans="1:4" x14ac:dyDescent="0.25">
      <c r="A900" s="21"/>
      <c r="B900" s="21"/>
      <c r="C900" s="21"/>
      <c r="D900" s="21"/>
    </row>
    <row r="901" spans="1:4" x14ac:dyDescent="0.25">
      <c r="A901" s="21"/>
      <c r="B901" s="21"/>
      <c r="C901" s="21"/>
      <c r="D901" s="21"/>
    </row>
    <row r="902" spans="1:4" x14ac:dyDescent="0.25">
      <c r="A902" s="21"/>
      <c r="B902" s="21"/>
      <c r="C902" s="21"/>
      <c r="D902" s="21"/>
    </row>
    <row r="903" spans="1:4" x14ac:dyDescent="0.25">
      <c r="A903" s="21"/>
      <c r="B903" s="21"/>
      <c r="C903" s="21"/>
      <c r="D903" s="21"/>
    </row>
    <row r="904" spans="1:4" x14ac:dyDescent="0.25">
      <c r="A904" s="21"/>
      <c r="B904" s="21"/>
      <c r="C904" s="21"/>
      <c r="D904" s="21"/>
    </row>
    <row r="905" spans="1:4" x14ac:dyDescent="0.25">
      <c r="A905" s="21"/>
      <c r="B905" s="21"/>
      <c r="C905" s="21"/>
      <c r="D905" s="21"/>
    </row>
    <row r="906" spans="1:4" x14ac:dyDescent="0.25">
      <c r="A906" s="21"/>
      <c r="B906" s="21"/>
      <c r="C906" s="21"/>
      <c r="D906" s="21"/>
    </row>
    <row r="907" spans="1:4" x14ac:dyDescent="0.25">
      <c r="A907" s="21"/>
      <c r="B907" s="21"/>
      <c r="C907" s="21"/>
      <c r="D907" s="21"/>
    </row>
    <row r="908" spans="1:4" x14ac:dyDescent="0.25">
      <c r="A908" s="21"/>
      <c r="B908" s="21"/>
      <c r="C908" s="21"/>
      <c r="D908" s="21"/>
    </row>
    <row r="909" spans="1:4" x14ac:dyDescent="0.25">
      <c r="A909" s="21"/>
      <c r="B909" s="21"/>
      <c r="C909" s="21"/>
      <c r="D909" s="21"/>
    </row>
    <row r="910" spans="1:4" x14ac:dyDescent="0.25">
      <c r="A910" s="21"/>
      <c r="B910" s="21"/>
      <c r="C910" s="21"/>
      <c r="D910" s="21"/>
    </row>
    <row r="911" spans="1:4" x14ac:dyDescent="0.25">
      <c r="A911" s="21"/>
      <c r="B911" s="21"/>
      <c r="C911" s="21"/>
      <c r="D911" s="21"/>
    </row>
    <row r="912" spans="1:4" x14ac:dyDescent="0.25">
      <c r="A912" s="21"/>
      <c r="B912" s="21"/>
      <c r="C912" s="21"/>
      <c r="D912" s="21"/>
    </row>
    <row r="913" spans="1:4" x14ac:dyDescent="0.25">
      <c r="A913" s="21"/>
      <c r="B913" s="21"/>
      <c r="C913" s="21"/>
      <c r="D913" s="21"/>
    </row>
    <row r="914" spans="1:4" x14ac:dyDescent="0.25">
      <c r="A914" s="21"/>
      <c r="B914" s="21"/>
      <c r="C914" s="21"/>
      <c r="D914" s="21"/>
    </row>
    <row r="915" spans="1:4" x14ac:dyDescent="0.25">
      <c r="A915" s="21"/>
      <c r="B915" s="21"/>
      <c r="C915" s="21"/>
      <c r="D915" s="21"/>
    </row>
    <row r="916" spans="1:4" x14ac:dyDescent="0.25">
      <c r="A916" s="21"/>
      <c r="B916" s="21"/>
      <c r="C916" s="21"/>
      <c r="D916" s="21"/>
    </row>
    <row r="917" spans="1:4" x14ac:dyDescent="0.25">
      <c r="A917" s="21"/>
      <c r="B917" s="21"/>
      <c r="C917" s="21"/>
      <c r="D917" s="21"/>
    </row>
    <row r="918" spans="1:4" x14ac:dyDescent="0.25">
      <c r="A918" s="21"/>
      <c r="B918" s="21"/>
      <c r="C918" s="21"/>
      <c r="D918" s="21"/>
    </row>
    <row r="919" spans="1:4" x14ac:dyDescent="0.25">
      <c r="A919" s="21"/>
      <c r="B919" s="21"/>
      <c r="C919" s="21"/>
      <c r="D919" s="21"/>
    </row>
    <row r="920" spans="1:4" x14ac:dyDescent="0.25">
      <c r="A920" s="21"/>
      <c r="B920" s="21"/>
      <c r="C920" s="21"/>
      <c r="D920" s="21"/>
    </row>
    <row r="921" spans="1:4" x14ac:dyDescent="0.25">
      <c r="A921" s="21"/>
      <c r="B921" s="21"/>
      <c r="C921" s="21"/>
      <c r="D921" s="21"/>
    </row>
    <row r="922" spans="1:4" x14ac:dyDescent="0.25">
      <c r="A922" s="21"/>
      <c r="B922" s="21"/>
      <c r="C922" s="21"/>
      <c r="D922" s="21"/>
    </row>
    <row r="923" spans="1:4" x14ac:dyDescent="0.25">
      <c r="A923" s="21"/>
      <c r="B923" s="21"/>
      <c r="C923" s="21"/>
      <c r="D923" s="21"/>
    </row>
    <row r="924" spans="1:4" x14ac:dyDescent="0.25">
      <c r="A924" s="21"/>
      <c r="B924" s="21"/>
      <c r="C924" s="21"/>
      <c r="D924" s="21"/>
    </row>
    <row r="925" spans="1:4" x14ac:dyDescent="0.25">
      <c r="A925" s="21"/>
      <c r="B925" s="21"/>
      <c r="C925" s="21"/>
      <c r="D925" s="21"/>
    </row>
    <row r="926" spans="1:4" x14ac:dyDescent="0.25">
      <c r="A926" s="21"/>
      <c r="B926" s="21"/>
      <c r="C926" s="21"/>
      <c r="D926" s="21"/>
    </row>
    <row r="927" spans="1:4" x14ac:dyDescent="0.25">
      <c r="A927" s="21"/>
      <c r="B927" s="21"/>
      <c r="C927" s="21"/>
      <c r="D927" s="21"/>
    </row>
    <row r="928" spans="1:4" x14ac:dyDescent="0.25">
      <c r="A928" s="21"/>
      <c r="B928" s="21"/>
      <c r="C928" s="21"/>
      <c r="D928" s="21"/>
    </row>
    <row r="929" spans="1:4" x14ac:dyDescent="0.25">
      <c r="A929" s="21"/>
      <c r="B929" s="21"/>
      <c r="C929" s="21"/>
      <c r="D929" s="21"/>
    </row>
    <row r="930" spans="1:4" x14ac:dyDescent="0.25">
      <c r="A930" s="21"/>
      <c r="B930" s="21"/>
      <c r="C930" s="21"/>
      <c r="D930" s="21"/>
    </row>
    <row r="931" spans="1:4" x14ac:dyDescent="0.25">
      <c r="A931" s="21"/>
      <c r="B931" s="21"/>
      <c r="C931" s="21"/>
      <c r="D931" s="21"/>
    </row>
    <row r="932" spans="1:4" x14ac:dyDescent="0.25">
      <c r="A932" s="21"/>
      <c r="B932" s="21"/>
      <c r="C932" s="21"/>
      <c r="D932" s="21"/>
    </row>
    <row r="933" spans="1:4" x14ac:dyDescent="0.25">
      <c r="A933" s="21"/>
      <c r="B933" s="21"/>
      <c r="C933" s="21"/>
      <c r="D933" s="21"/>
    </row>
    <row r="934" spans="1:4" x14ac:dyDescent="0.25">
      <c r="A934" s="21"/>
      <c r="B934" s="21"/>
      <c r="C934" s="21"/>
      <c r="D934" s="21"/>
    </row>
    <row r="935" spans="1:4" x14ac:dyDescent="0.25">
      <c r="A935" s="21"/>
      <c r="B935" s="21"/>
      <c r="C935" s="21"/>
      <c r="D935" s="21"/>
    </row>
    <row r="936" spans="1:4" x14ac:dyDescent="0.25">
      <c r="A936" s="21"/>
      <c r="B936" s="21"/>
      <c r="C936" s="21"/>
      <c r="D936" s="21"/>
    </row>
    <row r="937" spans="1:4" x14ac:dyDescent="0.25">
      <c r="A937" s="21"/>
      <c r="B937" s="21"/>
      <c r="C937" s="21"/>
      <c r="D937" s="21"/>
    </row>
    <row r="938" spans="1:4" x14ac:dyDescent="0.25">
      <c r="A938" s="21"/>
      <c r="B938" s="21"/>
      <c r="C938" s="21"/>
      <c r="D938" s="21"/>
    </row>
    <row r="939" spans="1:4" x14ac:dyDescent="0.25">
      <c r="A939" s="21"/>
      <c r="B939" s="21"/>
      <c r="C939" s="21"/>
      <c r="D939" s="21"/>
    </row>
    <row r="940" spans="1:4" x14ac:dyDescent="0.25">
      <c r="A940" s="21"/>
      <c r="B940" s="21"/>
      <c r="C940" s="21"/>
      <c r="D940" s="21"/>
    </row>
    <row r="941" spans="1:4" x14ac:dyDescent="0.25">
      <c r="A941" s="21"/>
      <c r="B941" s="21"/>
      <c r="C941" s="21"/>
      <c r="D941" s="21"/>
    </row>
    <row r="942" spans="1:4" x14ac:dyDescent="0.25">
      <c r="A942" s="21"/>
      <c r="B942" s="21"/>
      <c r="C942" s="21"/>
      <c r="D942" s="21"/>
    </row>
    <row r="943" spans="1:4" x14ac:dyDescent="0.25">
      <c r="A943" s="21"/>
      <c r="B943" s="21"/>
      <c r="C943" s="21"/>
      <c r="D943" s="21"/>
    </row>
    <row r="944" spans="1:4" x14ac:dyDescent="0.25">
      <c r="A944" s="21"/>
      <c r="B944" s="21"/>
      <c r="C944" s="21"/>
      <c r="D944" s="21"/>
    </row>
    <row r="945" spans="1:4" x14ac:dyDescent="0.25">
      <c r="A945" s="21"/>
      <c r="B945" s="21"/>
      <c r="C945" s="21"/>
      <c r="D945" s="21"/>
    </row>
    <row r="946" spans="1:4" x14ac:dyDescent="0.25">
      <c r="A946" s="21"/>
      <c r="B946" s="21"/>
      <c r="C946" s="21"/>
      <c r="D946" s="21"/>
    </row>
    <row r="947" spans="1:4" x14ac:dyDescent="0.25">
      <c r="A947" s="21"/>
      <c r="B947" s="21"/>
      <c r="C947" s="21"/>
      <c r="D947" s="21"/>
    </row>
    <row r="948" spans="1:4" x14ac:dyDescent="0.25">
      <c r="A948" s="21"/>
      <c r="B948" s="21"/>
      <c r="C948" s="21"/>
      <c r="D948" s="21"/>
    </row>
    <row r="949" spans="1:4" x14ac:dyDescent="0.25">
      <c r="A949" s="21"/>
      <c r="B949" s="21"/>
      <c r="C949" s="21"/>
      <c r="D949" s="21"/>
    </row>
    <row r="950" spans="1:4" x14ac:dyDescent="0.25">
      <c r="A950" s="21"/>
      <c r="B950" s="21"/>
      <c r="C950" s="21"/>
      <c r="D950" s="21"/>
    </row>
    <row r="951" spans="1:4" x14ac:dyDescent="0.25">
      <c r="A951" s="21"/>
      <c r="B951" s="21"/>
      <c r="C951" s="21"/>
      <c r="D951" s="21"/>
    </row>
    <row r="952" spans="1:4" x14ac:dyDescent="0.25">
      <c r="A952" s="21"/>
      <c r="B952" s="21"/>
      <c r="C952" s="21"/>
      <c r="D952" s="21"/>
    </row>
    <row r="953" spans="1:4" x14ac:dyDescent="0.25">
      <c r="A953" s="21"/>
      <c r="B953" s="21"/>
      <c r="C953" s="21"/>
      <c r="D953" s="21"/>
    </row>
    <row r="954" spans="1:4" x14ac:dyDescent="0.25">
      <c r="A954" s="21"/>
      <c r="B954" s="21"/>
      <c r="C954" s="21"/>
      <c r="D954" s="21"/>
    </row>
    <row r="955" spans="1:4" x14ac:dyDescent="0.25">
      <c r="A955" s="21"/>
      <c r="B955" s="21"/>
      <c r="C955" s="21"/>
      <c r="D955" s="21"/>
    </row>
    <row r="956" spans="1:4" x14ac:dyDescent="0.25">
      <c r="A956" s="21"/>
      <c r="B956" s="21"/>
      <c r="C956" s="21"/>
      <c r="D956" s="21"/>
    </row>
    <row r="957" spans="1:4" x14ac:dyDescent="0.25">
      <c r="A957" s="21"/>
      <c r="B957" s="21"/>
      <c r="C957" s="21"/>
      <c r="D957" s="21"/>
    </row>
    <row r="958" spans="1:4" x14ac:dyDescent="0.25">
      <c r="A958" s="21"/>
      <c r="B958" s="21"/>
      <c r="C958" s="21"/>
      <c r="D958" s="21"/>
    </row>
    <row r="959" spans="1:4" x14ac:dyDescent="0.25">
      <c r="A959" s="21"/>
      <c r="B959" s="21"/>
      <c r="C959" s="21"/>
      <c r="D959" s="21"/>
    </row>
    <row r="960" spans="1:4" x14ac:dyDescent="0.25">
      <c r="A960" s="21"/>
      <c r="B960" s="21"/>
      <c r="C960" s="21"/>
      <c r="D960" s="21"/>
    </row>
    <row r="961" spans="1:4" x14ac:dyDescent="0.25">
      <c r="A961" s="21"/>
      <c r="B961" s="21"/>
      <c r="C961" s="21"/>
      <c r="D961" s="21"/>
    </row>
    <row r="962" spans="1:4" x14ac:dyDescent="0.25">
      <c r="A962" s="21"/>
      <c r="B962" s="21"/>
      <c r="C962" s="21"/>
      <c r="D962" s="21"/>
    </row>
    <row r="963" spans="1:4" x14ac:dyDescent="0.25">
      <c r="A963" s="21"/>
      <c r="B963" s="21"/>
      <c r="C963" s="21"/>
      <c r="D963" s="21"/>
    </row>
    <row r="964" spans="1:4" x14ac:dyDescent="0.25">
      <c r="A964" s="21"/>
      <c r="B964" s="21"/>
      <c r="C964" s="21"/>
      <c r="D964" s="21"/>
    </row>
    <row r="965" spans="1:4" x14ac:dyDescent="0.25">
      <c r="A965" s="21"/>
      <c r="B965" s="21"/>
      <c r="C965" s="21"/>
      <c r="D965" s="21"/>
    </row>
    <row r="966" spans="1:4" x14ac:dyDescent="0.25">
      <c r="A966" s="21"/>
      <c r="B966" s="21"/>
      <c r="C966" s="21"/>
      <c r="D966" s="21"/>
    </row>
    <row r="967" spans="1:4" x14ac:dyDescent="0.25">
      <c r="A967" s="21"/>
      <c r="B967" s="21"/>
      <c r="C967" s="21"/>
      <c r="D967" s="21"/>
    </row>
    <row r="968" spans="1:4" x14ac:dyDescent="0.25">
      <c r="A968" s="21"/>
      <c r="B968" s="21"/>
      <c r="C968" s="21"/>
      <c r="D968" s="21"/>
    </row>
    <row r="969" spans="1:4" x14ac:dyDescent="0.25">
      <c r="A969" s="21"/>
      <c r="B969" s="21"/>
      <c r="C969" s="21"/>
      <c r="D969" s="21"/>
    </row>
    <row r="970" spans="1:4" x14ac:dyDescent="0.25">
      <c r="A970" s="21"/>
      <c r="B970" s="21"/>
      <c r="C970" s="21"/>
      <c r="D970" s="21"/>
    </row>
    <row r="971" spans="1:4" x14ac:dyDescent="0.25">
      <c r="A971" s="21"/>
      <c r="B971" s="21"/>
      <c r="C971" s="21"/>
      <c r="D971" s="21"/>
    </row>
    <row r="972" spans="1:4" x14ac:dyDescent="0.25">
      <c r="A972" s="21"/>
      <c r="B972" s="21"/>
      <c r="C972" s="21"/>
      <c r="D972" s="21"/>
    </row>
    <row r="973" spans="1:4" x14ac:dyDescent="0.25">
      <c r="A973" s="21"/>
      <c r="B973" s="21"/>
      <c r="C973" s="21"/>
      <c r="D973" s="21"/>
    </row>
    <row r="974" spans="1:4" x14ac:dyDescent="0.25">
      <c r="A974" s="21"/>
      <c r="B974" s="21"/>
      <c r="C974" s="21"/>
      <c r="D974" s="21"/>
    </row>
    <row r="975" spans="1:4" x14ac:dyDescent="0.25">
      <c r="A975" s="21"/>
      <c r="B975" s="21"/>
      <c r="C975" s="21"/>
      <c r="D975" s="21"/>
    </row>
    <row r="976" spans="1:4" x14ac:dyDescent="0.25">
      <c r="A976" s="21"/>
      <c r="B976" s="21"/>
      <c r="C976" s="21"/>
      <c r="D976" s="21"/>
    </row>
    <row r="977" spans="1:4" x14ac:dyDescent="0.25">
      <c r="A977" s="21"/>
      <c r="B977" s="21"/>
      <c r="C977" s="21"/>
      <c r="D977" s="21"/>
    </row>
    <row r="978" spans="1:4" x14ac:dyDescent="0.25">
      <c r="A978" s="21"/>
      <c r="B978" s="21"/>
      <c r="C978" s="21"/>
      <c r="D978" s="21"/>
    </row>
    <row r="979" spans="1:4" x14ac:dyDescent="0.25">
      <c r="A979" s="21"/>
      <c r="B979" s="21"/>
      <c r="C979" s="21"/>
      <c r="D979" s="21"/>
    </row>
    <row r="980" spans="1:4" x14ac:dyDescent="0.25">
      <c r="A980" s="21"/>
      <c r="B980" s="21"/>
      <c r="C980" s="21"/>
      <c r="D980" s="21"/>
    </row>
    <row r="981" spans="1:4" x14ac:dyDescent="0.25">
      <c r="A981" s="21"/>
      <c r="B981" s="21"/>
      <c r="C981" s="21"/>
      <c r="D981" s="21"/>
    </row>
    <row r="982" spans="1:4" x14ac:dyDescent="0.25">
      <c r="A982" s="21"/>
      <c r="B982" s="21"/>
      <c r="C982" s="21"/>
      <c r="D982" s="21"/>
    </row>
    <row r="983" spans="1:4" x14ac:dyDescent="0.25">
      <c r="A983" s="21"/>
      <c r="B983" s="21"/>
      <c r="C983" s="21"/>
      <c r="D983" s="21"/>
    </row>
    <row r="984" spans="1:4" x14ac:dyDescent="0.25">
      <c r="A984" s="21"/>
      <c r="B984" s="21"/>
      <c r="C984" s="21"/>
      <c r="D984" s="21"/>
    </row>
    <row r="985" spans="1:4" x14ac:dyDescent="0.25">
      <c r="A985" s="21"/>
      <c r="B985" s="21"/>
      <c r="C985" s="21"/>
      <c r="D985" s="21"/>
    </row>
    <row r="986" spans="1:4" x14ac:dyDescent="0.25">
      <c r="A986" s="21"/>
      <c r="B986" s="21"/>
      <c r="C986" s="21"/>
      <c r="D986" s="21"/>
    </row>
    <row r="987" spans="1:4" x14ac:dyDescent="0.25">
      <c r="A987" s="21"/>
      <c r="B987" s="21"/>
      <c r="C987" s="21"/>
      <c r="D987" s="21"/>
    </row>
    <row r="988" spans="1:4" x14ac:dyDescent="0.25">
      <c r="A988" s="21"/>
      <c r="B988" s="21"/>
      <c r="C988" s="21"/>
      <c r="D988" s="21"/>
    </row>
    <row r="989" spans="1:4" x14ac:dyDescent="0.25">
      <c r="A989" s="21"/>
      <c r="B989" s="21"/>
      <c r="C989" s="21"/>
      <c r="D989" s="21"/>
    </row>
    <row r="990" spans="1:4" x14ac:dyDescent="0.25">
      <c r="A990" s="21"/>
      <c r="B990" s="21"/>
      <c r="C990" s="21"/>
      <c r="D990" s="21"/>
    </row>
    <row r="991" spans="1:4" x14ac:dyDescent="0.25">
      <c r="A991" s="21"/>
      <c r="B991" s="21"/>
      <c r="C991" s="21"/>
      <c r="D991" s="21"/>
    </row>
    <row r="992" spans="1:4" x14ac:dyDescent="0.25">
      <c r="A992" s="21"/>
      <c r="B992" s="21"/>
      <c r="C992" s="21"/>
      <c r="D992" s="21"/>
    </row>
    <row r="993" spans="1:4" x14ac:dyDescent="0.25">
      <c r="A993" s="21"/>
      <c r="B993" s="21"/>
      <c r="C993" s="21"/>
      <c r="D993" s="21"/>
    </row>
    <row r="994" spans="1:4" x14ac:dyDescent="0.25">
      <c r="A994" s="21"/>
      <c r="B994" s="21"/>
      <c r="C994" s="21"/>
      <c r="D994" s="21"/>
    </row>
    <row r="995" spans="1:4" x14ac:dyDescent="0.25">
      <c r="A995" s="21"/>
      <c r="B995" s="21"/>
      <c r="C995" s="21"/>
      <c r="D995" s="21"/>
    </row>
    <row r="996" spans="1:4" x14ac:dyDescent="0.25">
      <c r="A996" s="21"/>
      <c r="B996" s="21"/>
      <c r="C996" s="21"/>
      <c r="D996" s="21"/>
    </row>
    <row r="997" spans="1:4" x14ac:dyDescent="0.25">
      <c r="A997" s="21"/>
      <c r="B997" s="21"/>
      <c r="C997" s="21"/>
      <c r="D997" s="21"/>
    </row>
    <row r="998" spans="1:4" x14ac:dyDescent="0.25">
      <c r="A998" s="21"/>
      <c r="B998" s="21"/>
      <c r="C998" s="21"/>
      <c r="D998" s="21"/>
    </row>
    <row r="999" spans="1:4" x14ac:dyDescent="0.25">
      <c r="A999" s="21"/>
      <c r="B999" s="21"/>
      <c r="C999" s="21"/>
      <c r="D999" s="21"/>
    </row>
    <row r="1000" spans="1:4" x14ac:dyDescent="0.25">
      <c r="A1000" s="21"/>
      <c r="B1000" s="21"/>
      <c r="C1000" s="21"/>
      <c r="D1000" s="21"/>
    </row>
    <row r="1001" spans="1:4" x14ac:dyDescent="0.25">
      <c r="A1001" s="21"/>
      <c r="B1001" s="21"/>
      <c r="C1001" s="21"/>
      <c r="D1001" s="21"/>
    </row>
    <row r="1002" spans="1:4" x14ac:dyDescent="0.25">
      <c r="A1002" s="21"/>
      <c r="B1002" s="21"/>
      <c r="C1002" s="21"/>
      <c r="D1002" s="21"/>
    </row>
    <row r="1003" spans="1:4" x14ac:dyDescent="0.25">
      <c r="A1003" s="21"/>
      <c r="B1003" s="21"/>
      <c r="C1003" s="21"/>
      <c r="D1003" s="21"/>
    </row>
    <row r="1004" spans="1:4" x14ac:dyDescent="0.25">
      <c r="A1004" s="21"/>
      <c r="B1004" s="21"/>
      <c r="C1004" s="21"/>
      <c r="D1004" s="21"/>
    </row>
    <row r="1005" spans="1:4" x14ac:dyDescent="0.25">
      <c r="A1005" s="21"/>
      <c r="B1005" s="21"/>
      <c r="C1005" s="21"/>
      <c r="D1005" s="21"/>
    </row>
    <row r="1006" spans="1:4" x14ac:dyDescent="0.25">
      <c r="A1006" s="21"/>
      <c r="B1006" s="21"/>
      <c r="C1006" s="21"/>
      <c r="D1006" s="21"/>
    </row>
    <row r="1007" spans="1:4" x14ac:dyDescent="0.25">
      <c r="A1007" s="21"/>
      <c r="B1007" s="21"/>
      <c r="C1007" s="21"/>
      <c r="D1007" s="21"/>
    </row>
    <row r="1008" spans="1:4" x14ac:dyDescent="0.25">
      <c r="A1008" s="21"/>
      <c r="B1008" s="21"/>
      <c r="C1008" s="21"/>
      <c r="D1008" s="21"/>
    </row>
    <row r="1009" spans="1:4" x14ac:dyDescent="0.25">
      <c r="A1009" s="21"/>
      <c r="B1009" s="21"/>
      <c r="C1009" s="21"/>
      <c r="D1009" s="21"/>
    </row>
    <row r="1010" spans="1:4" x14ac:dyDescent="0.25">
      <c r="A1010" s="21"/>
      <c r="B1010" s="21"/>
      <c r="C1010" s="21"/>
      <c r="D1010" s="21"/>
    </row>
    <row r="1011" spans="1:4" x14ac:dyDescent="0.25">
      <c r="A1011" s="21"/>
      <c r="B1011" s="21"/>
      <c r="C1011" s="21"/>
      <c r="D1011" s="21"/>
    </row>
    <row r="1012" spans="1:4" x14ac:dyDescent="0.25">
      <c r="A1012" s="21"/>
      <c r="B1012" s="21"/>
      <c r="C1012" s="21"/>
      <c r="D1012" s="21"/>
    </row>
    <row r="1013" spans="1:4" x14ac:dyDescent="0.25">
      <c r="A1013" s="21"/>
      <c r="B1013" s="21"/>
      <c r="C1013" s="21"/>
      <c r="D1013" s="21"/>
    </row>
    <row r="1014" spans="1:4" x14ac:dyDescent="0.25">
      <c r="A1014" s="21"/>
      <c r="B1014" s="21"/>
      <c r="C1014" s="21"/>
      <c r="D1014" s="21"/>
    </row>
    <row r="1015" spans="1:4" x14ac:dyDescent="0.25">
      <c r="A1015" s="21"/>
      <c r="B1015" s="21"/>
      <c r="C1015" s="21"/>
      <c r="D1015" s="21"/>
    </row>
    <row r="1016" spans="1:4" x14ac:dyDescent="0.25">
      <c r="A1016" s="21"/>
      <c r="B1016" s="21"/>
      <c r="C1016" s="21"/>
      <c r="D1016" s="21"/>
    </row>
    <row r="1017" spans="1:4" x14ac:dyDescent="0.25">
      <c r="A1017" s="21"/>
      <c r="B1017" s="21"/>
      <c r="C1017" s="21"/>
      <c r="D1017" s="21"/>
    </row>
    <row r="1018" spans="1:4" x14ac:dyDescent="0.25">
      <c r="A1018" s="21"/>
      <c r="B1018" s="21"/>
      <c r="C1018" s="21"/>
      <c r="D1018" s="21"/>
    </row>
    <row r="1019" spans="1:4" x14ac:dyDescent="0.25">
      <c r="A1019" s="21"/>
      <c r="B1019" s="21"/>
      <c r="C1019" s="21"/>
      <c r="D1019" s="21"/>
    </row>
    <row r="1020" spans="1:4" x14ac:dyDescent="0.25">
      <c r="A1020" s="21"/>
      <c r="B1020" s="21"/>
      <c r="C1020" s="21"/>
      <c r="D1020" s="21"/>
    </row>
    <row r="1021" spans="1:4" x14ac:dyDescent="0.25">
      <c r="A1021" s="21"/>
      <c r="B1021" s="21"/>
      <c r="C1021" s="21"/>
      <c r="D1021" s="21"/>
    </row>
    <row r="1022" spans="1:4" x14ac:dyDescent="0.25">
      <c r="A1022" s="21"/>
      <c r="B1022" s="21"/>
      <c r="C1022" s="21"/>
      <c r="D1022" s="21"/>
    </row>
    <row r="1023" spans="1:4" x14ac:dyDescent="0.25">
      <c r="A1023" s="21"/>
      <c r="B1023" s="21"/>
      <c r="C1023" s="21"/>
      <c r="D1023" s="21"/>
    </row>
    <row r="1024" spans="1:4" x14ac:dyDescent="0.25">
      <c r="A1024" s="21"/>
      <c r="B1024" s="21"/>
      <c r="C1024" s="21"/>
      <c r="D1024" s="21"/>
    </row>
    <row r="1025" spans="1:4" x14ac:dyDescent="0.25">
      <c r="A1025" s="21"/>
      <c r="B1025" s="21"/>
      <c r="C1025" s="21"/>
      <c r="D1025" s="21"/>
    </row>
    <row r="1026" spans="1:4" x14ac:dyDescent="0.25">
      <c r="A1026" s="21"/>
      <c r="B1026" s="21"/>
      <c r="C1026" s="21"/>
      <c r="D1026" s="21"/>
    </row>
    <row r="1027" spans="1:4" x14ac:dyDescent="0.25">
      <c r="A1027" s="21"/>
      <c r="B1027" s="21"/>
      <c r="C1027" s="21"/>
      <c r="D1027" s="21"/>
    </row>
    <row r="1028" spans="1:4" x14ac:dyDescent="0.25">
      <c r="A1028" s="21"/>
      <c r="B1028" s="21"/>
      <c r="C1028" s="21"/>
      <c r="D1028" s="21"/>
    </row>
    <row r="1029" spans="1:4" x14ac:dyDescent="0.25">
      <c r="A1029" s="21"/>
      <c r="B1029" s="21"/>
      <c r="C1029" s="21"/>
      <c r="D1029" s="21"/>
    </row>
    <row r="1030" spans="1:4" x14ac:dyDescent="0.25">
      <c r="A1030" s="21"/>
      <c r="B1030" s="21"/>
      <c r="C1030" s="21"/>
      <c r="D1030" s="21"/>
    </row>
    <row r="1031" spans="1:4" x14ac:dyDescent="0.25">
      <c r="A1031" s="21"/>
      <c r="B1031" s="21"/>
      <c r="C1031" s="21"/>
      <c r="D1031" s="21"/>
    </row>
    <row r="1032" spans="1:4" x14ac:dyDescent="0.25">
      <c r="A1032" s="21"/>
      <c r="B1032" s="21"/>
      <c r="C1032" s="21"/>
      <c r="D1032" s="21"/>
    </row>
    <row r="1033" spans="1:4" x14ac:dyDescent="0.25">
      <c r="A1033" s="21"/>
      <c r="B1033" s="21"/>
      <c r="C1033" s="21"/>
      <c r="D1033" s="21"/>
    </row>
    <row r="1034" spans="1:4" x14ac:dyDescent="0.25">
      <c r="A1034" s="21"/>
      <c r="B1034" s="21"/>
      <c r="C1034" s="21"/>
      <c r="D1034" s="21"/>
    </row>
    <row r="1035" spans="1:4" x14ac:dyDescent="0.25">
      <c r="A1035" s="21"/>
      <c r="B1035" s="21"/>
      <c r="C1035" s="21"/>
      <c r="D1035" s="21"/>
    </row>
    <row r="1036" spans="1:4" x14ac:dyDescent="0.25">
      <c r="A1036" s="21"/>
      <c r="B1036" s="21"/>
      <c r="C1036" s="21"/>
      <c r="D1036" s="21"/>
    </row>
    <row r="1037" spans="1:4" x14ac:dyDescent="0.25">
      <c r="A1037" s="21"/>
      <c r="B1037" s="21"/>
      <c r="C1037" s="21"/>
      <c r="D1037" s="21"/>
    </row>
    <row r="1038" spans="1:4" x14ac:dyDescent="0.25">
      <c r="A1038" s="21"/>
      <c r="B1038" s="21"/>
      <c r="C1038" s="21"/>
      <c r="D1038" s="21"/>
    </row>
    <row r="1039" spans="1:4" x14ac:dyDescent="0.25">
      <c r="A1039" s="21"/>
      <c r="B1039" s="21"/>
      <c r="C1039" s="21"/>
      <c r="D1039" s="21"/>
    </row>
    <row r="1040" spans="1:4" x14ac:dyDescent="0.25">
      <c r="A1040" s="21"/>
      <c r="B1040" s="21"/>
      <c r="C1040" s="21"/>
      <c r="D1040" s="21"/>
    </row>
    <row r="1041" spans="1:4" x14ac:dyDescent="0.25">
      <c r="A1041" s="21"/>
      <c r="B1041" s="21"/>
      <c r="C1041" s="21"/>
      <c r="D1041" s="21"/>
    </row>
    <row r="1042" spans="1:4" x14ac:dyDescent="0.25">
      <c r="A1042" s="21"/>
      <c r="B1042" s="21"/>
      <c r="C1042" s="21"/>
      <c r="D1042" s="21"/>
    </row>
    <row r="1043" spans="1:4" x14ac:dyDescent="0.25">
      <c r="A1043" s="21"/>
      <c r="B1043" s="21"/>
      <c r="C1043" s="21"/>
      <c r="D1043" s="21"/>
    </row>
    <row r="1044" spans="1:4" x14ac:dyDescent="0.25">
      <c r="A1044" s="21"/>
      <c r="B1044" s="21"/>
      <c r="C1044" s="21"/>
      <c r="D1044" s="21"/>
    </row>
    <row r="1045" spans="1:4" x14ac:dyDescent="0.25">
      <c r="A1045" s="21"/>
      <c r="B1045" s="21"/>
      <c r="C1045" s="21"/>
      <c r="D1045" s="21"/>
    </row>
    <row r="1046" spans="1:4" x14ac:dyDescent="0.25">
      <c r="A1046" s="21"/>
      <c r="B1046" s="21"/>
      <c r="C1046" s="21"/>
      <c r="D1046" s="21"/>
    </row>
    <row r="1047" spans="1:4" x14ac:dyDescent="0.25">
      <c r="A1047" s="21"/>
      <c r="B1047" s="21"/>
      <c r="C1047" s="21"/>
      <c r="D1047" s="21"/>
    </row>
    <row r="1048" spans="1:4" x14ac:dyDescent="0.25">
      <c r="A1048" s="21"/>
      <c r="B1048" s="21"/>
      <c r="C1048" s="21"/>
      <c r="D1048" s="21"/>
    </row>
    <row r="1049" spans="1:4" x14ac:dyDescent="0.25">
      <c r="A1049" s="21"/>
      <c r="B1049" s="21"/>
      <c r="C1049" s="21"/>
      <c r="D1049" s="21"/>
    </row>
    <row r="1050" spans="1:4" x14ac:dyDescent="0.25">
      <c r="A1050" s="21"/>
      <c r="B1050" s="21"/>
      <c r="C1050" s="21"/>
      <c r="D1050" s="21"/>
    </row>
    <row r="1051" spans="1:4" x14ac:dyDescent="0.25">
      <c r="A1051" s="21"/>
      <c r="B1051" s="21"/>
      <c r="C1051" s="21"/>
      <c r="D1051" s="21"/>
    </row>
    <row r="1052" spans="1:4" x14ac:dyDescent="0.25">
      <c r="A1052" s="21"/>
      <c r="B1052" s="21"/>
      <c r="C1052" s="21"/>
      <c r="D1052" s="21"/>
    </row>
    <row r="1053" spans="1:4" x14ac:dyDescent="0.25">
      <c r="A1053" s="21"/>
      <c r="B1053" s="21"/>
      <c r="C1053" s="21"/>
      <c r="D1053" s="21"/>
    </row>
    <row r="1054" spans="1:4" x14ac:dyDescent="0.25">
      <c r="A1054" s="21"/>
      <c r="B1054" s="21"/>
      <c r="C1054" s="21"/>
      <c r="D1054" s="21"/>
    </row>
    <row r="1055" spans="1:4" x14ac:dyDescent="0.25">
      <c r="A1055" s="21"/>
      <c r="B1055" s="21"/>
      <c r="C1055" s="21"/>
      <c r="D1055" s="21"/>
    </row>
    <row r="1056" spans="1:4" x14ac:dyDescent="0.25">
      <c r="A1056" s="21"/>
      <c r="B1056" s="21"/>
      <c r="C1056" s="21"/>
      <c r="D1056" s="21"/>
    </row>
    <row r="1057" spans="1:4" x14ac:dyDescent="0.25">
      <c r="A1057" s="21"/>
      <c r="B1057" s="21"/>
      <c r="C1057" s="21"/>
      <c r="D1057" s="21"/>
    </row>
    <row r="1058" spans="1:4" x14ac:dyDescent="0.25">
      <c r="A1058" s="21"/>
      <c r="B1058" s="21"/>
      <c r="C1058" s="21"/>
      <c r="D1058" s="21"/>
    </row>
    <row r="1059" spans="1:4" x14ac:dyDescent="0.25">
      <c r="A1059" s="21"/>
      <c r="B1059" s="21"/>
      <c r="C1059" s="21"/>
      <c r="D1059" s="21"/>
    </row>
    <row r="1060" spans="1:4" x14ac:dyDescent="0.25">
      <c r="A1060" s="21"/>
      <c r="B1060" s="21"/>
      <c r="C1060" s="21"/>
      <c r="D1060" s="21"/>
    </row>
    <row r="1061" spans="1:4" x14ac:dyDescent="0.25">
      <c r="A1061" s="21"/>
      <c r="B1061" s="21"/>
      <c r="C1061" s="21"/>
      <c r="D1061" s="21"/>
    </row>
    <row r="1062" spans="1:4" x14ac:dyDescent="0.25">
      <c r="A1062" s="21"/>
      <c r="B1062" s="21"/>
      <c r="C1062" s="21"/>
      <c r="D1062" s="21"/>
    </row>
    <row r="1063" spans="1:4" x14ac:dyDescent="0.25">
      <c r="A1063" s="21"/>
      <c r="B1063" s="21"/>
      <c r="C1063" s="21"/>
      <c r="D1063" s="21"/>
    </row>
    <row r="1064" spans="1:4" x14ac:dyDescent="0.25">
      <c r="A1064" s="21"/>
      <c r="B1064" s="21"/>
      <c r="C1064" s="21"/>
      <c r="D1064" s="21"/>
    </row>
    <row r="1065" spans="1:4" x14ac:dyDescent="0.25">
      <c r="A1065" s="21"/>
      <c r="B1065" s="21"/>
      <c r="C1065" s="21"/>
      <c r="D1065" s="21"/>
    </row>
    <row r="1066" spans="1:4" x14ac:dyDescent="0.25">
      <c r="A1066" s="21"/>
      <c r="B1066" s="21"/>
      <c r="C1066" s="21"/>
      <c r="D1066" s="21"/>
    </row>
    <row r="1067" spans="1:4" x14ac:dyDescent="0.25">
      <c r="A1067" s="21"/>
      <c r="B1067" s="21"/>
      <c r="C1067" s="21"/>
      <c r="D1067" s="21"/>
    </row>
    <row r="1068" spans="1:4" x14ac:dyDescent="0.25">
      <c r="A1068" s="21"/>
      <c r="B1068" s="21"/>
      <c r="C1068" s="21"/>
      <c r="D1068" s="21"/>
    </row>
    <row r="1069" spans="1:4" x14ac:dyDescent="0.25">
      <c r="A1069" s="21"/>
      <c r="B1069" s="21"/>
      <c r="C1069" s="21"/>
      <c r="D1069" s="21"/>
    </row>
    <row r="1070" spans="1:4" x14ac:dyDescent="0.25">
      <c r="A1070" s="21"/>
      <c r="B1070" s="21"/>
      <c r="C1070" s="21"/>
      <c r="D1070" s="21"/>
    </row>
    <row r="1071" spans="1:4" x14ac:dyDescent="0.25">
      <c r="A1071" s="21"/>
      <c r="B1071" s="21"/>
      <c r="C1071" s="21"/>
      <c r="D1071" s="21"/>
    </row>
    <row r="1072" spans="1:4" x14ac:dyDescent="0.25">
      <c r="A1072" s="21"/>
      <c r="B1072" s="21"/>
      <c r="C1072" s="21"/>
      <c r="D1072" s="21"/>
    </row>
    <row r="1073" spans="1:4" x14ac:dyDescent="0.25">
      <c r="A1073" s="21"/>
      <c r="B1073" s="21"/>
      <c r="C1073" s="21"/>
      <c r="D1073" s="21"/>
    </row>
    <row r="1074" spans="1:4" x14ac:dyDescent="0.25">
      <c r="A1074" s="21"/>
      <c r="B1074" s="21"/>
      <c r="C1074" s="21"/>
      <c r="D1074" s="21"/>
    </row>
    <row r="1075" spans="1:4" x14ac:dyDescent="0.25">
      <c r="A1075" s="21"/>
      <c r="B1075" s="21"/>
      <c r="C1075" s="21"/>
      <c r="D1075" s="21"/>
    </row>
    <row r="1076" spans="1:4" x14ac:dyDescent="0.25">
      <c r="A1076" s="21"/>
      <c r="B1076" s="21"/>
      <c r="C1076" s="21"/>
      <c r="D1076" s="21"/>
    </row>
    <row r="1077" spans="1:4" x14ac:dyDescent="0.25">
      <c r="A1077" s="21"/>
      <c r="B1077" s="21"/>
      <c r="C1077" s="21"/>
      <c r="D1077" s="21"/>
    </row>
    <row r="1078" spans="1:4" x14ac:dyDescent="0.25">
      <c r="A1078" s="21"/>
      <c r="B1078" s="21"/>
      <c r="C1078" s="21"/>
      <c r="D1078" s="21"/>
    </row>
    <row r="1079" spans="1:4" x14ac:dyDescent="0.25">
      <c r="A1079" s="21"/>
      <c r="B1079" s="21"/>
      <c r="C1079" s="21"/>
      <c r="D1079" s="21"/>
    </row>
    <row r="1080" spans="1:4" x14ac:dyDescent="0.25">
      <c r="A1080" s="21"/>
      <c r="B1080" s="21"/>
      <c r="C1080" s="21"/>
      <c r="D1080" s="21"/>
    </row>
    <row r="1081" spans="1:4" x14ac:dyDescent="0.25">
      <c r="A1081" s="21"/>
      <c r="B1081" s="21"/>
      <c r="C1081" s="21"/>
      <c r="D1081" s="21"/>
    </row>
    <row r="1082" spans="1:4" x14ac:dyDescent="0.25">
      <c r="A1082" s="21"/>
      <c r="B1082" s="21"/>
      <c r="C1082" s="21"/>
      <c r="D1082" s="21"/>
    </row>
    <row r="1083" spans="1:4" x14ac:dyDescent="0.25">
      <c r="A1083" s="21"/>
      <c r="B1083" s="21"/>
      <c r="C1083" s="21"/>
      <c r="D1083" s="21"/>
    </row>
    <row r="1084" spans="1:4" x14ac:dyDescent="0.25">
      <c r="A1084" s="21"/>
      <c r="B1084" s="21"/>
      <c r="C1084" s="21"/>
      <c r="D1084" s="21"/>
    </row>
    <row r="1085" spans="1:4" x14ac:dyDescent="0.25">
      <c r="A1085" s="21"/>
      <c r="B1085" s="21"/>
      <c r="C1085" s="21"/>
      <c r="D1085" s="21"/>
    </row>
    <row r="1086" spans="1:4" x14ac:dyDescent="0.25">
      <c r="A1086" s="21"/>
      <c r="B1086" s="21"/>
      <c r="C1086" s="21"/>
      <c r="D1086" s="21"/>
    </row>
    <row r="1087" spans="1:4" x14ac:dyDescent="0.25">
      <c r="A1087" s="21"/>
      <c r="B1087" s="21"/>
      <c r="C1087" s="21"/>
      <c r="D1087" s="21"/>
    </row>
    <row r="1088" spans="1:4" x14ac:dyDescent="0.25">
      <c r="A1088" s="21"/>
      <c r="B1088" s="21"/>
      <c r="C1088" s="21"/>
      <c r="D1088" s="21"/>
    </row>
    <row r="1089" spans="1:4" x14ac:dyDescent="0.25">
      <c r="A1089" s="21"/>
      <c r="B1089" s="21"/>
      <c r="C1089" s="21"/>
      <c r="D1089" s="21"/>
    </row>
    <row r="1090" spans="1:4" x14ac:dyDescent="0.25">
      <c r="A1090" s="21"/>
      <c r="B1090" s="21"/>
      <c r="C1090" s="21"/>
      <c r="D1090" s="21"/>
    </row>
    <row r="1091" spans="1:4" x14ac:dyDescent="0.25">
      <c r="A1091" s="21"/>
      <c r="B1091" s="21"/>
      <c r="C1091" s="21"/>
      <c r="D1091" s="21"/>
    </row>
    <row r="1092" spans="1:4" x14ac:dyDescent="0.25">
      <c r="A1092" s="21"/>
      <c r="B1092" s="21"/>
      <c r="C1092" s="21"/>
      <c r="D1092" s="21"/>
    </row>
    <row r="1093" spans="1:4" x14ac:dyDescent="0.25">
      <c r="A1093" s="21"/>
      <c r="B1093" s="21"/>
      <c r="C1093" s="21"/>
      <c r="D1093" s="21"/>
    </row>
    <row r="1094" spans="1:4" x14ac:dyDescent="0.25">
      <c r="A1094" s="21"/>
      <c r="B1094" s="21"/>
      <c r="C1094" s="21"/>
      <c r="D1094" s="21"/>
    </row>
    <row r="1095" spans="1:4" x14ac:dyDescent="0.25">
      <c r="A1095" s="21"/>
      <c r="B1095" s="21"/>
      <c r="C1095" s="21"/>
      <c r="D1095" s="21"/>
    </row>
    <row r="1096" spans="1:4" x14ac:dyDescent="0.25">
      <c r="A1096" s="21"/>
      <c r="B1096" s="21"/>
      <c r="C1096" s="21"/>
      <c r="D1096" s="21"/>
    </row>
    <row r="1097" spans="1:4" x14ac:dyDescent="0.25">
      <c r="A1097" s="21"/>
      <c r="B1097" s="21"/>
      <c r="C1097" s="21"/>
      <c r="D1097" s="21"/>
    </row>
    <row r="1098" spans="1:4" x14ac:dyDescent="0.25">
      <c r="A1098" s="21"/>
      <c r="B1098" s="21"/>
      <c r="C1098" s="21"/>
      <c r="D1098" s="21"/>
    </row>
    <row r="1099" spans="1:4" x14ac:dyDescent="0.25">
      <c r="A1099" s="21"/>
      <c r="B1099" s="21"/>
      <c r="C1099" s="21"/>
      <c r="D1099" s="21"/>
    </row>
    <row r="1100" spans="1:4" x14ac:dyDescent="0.25">
      <c r="A1100" s="21"/>
      <c r="B1100" s="21"/>
      <c r="C1100" s="21"/>
      <c r="D1100" s="21"/>
    </row>
    <row r="1101" spans="1:4" x14ac:dyDescent="0.25">
      <c r="A1101" s="21"/>
      <c r="B1101" s="21"/>
      <c r="C1101" s="21"/>
      <c r="D1101" s="21"/>
    </row>
    <row r="1102" spans="1:4" x14ac:dyDescent="0.25">
      <c r="A1102" s="21"/>
      <c r="B1102" s="21"/>
      <c r="C1102" s="21"/>
      <c r="D1102" s="21"/>
    </row>
    <row r="1103" spans="1:4" x14ac:dyDescent="0.25">
      <c r="A1103" s="21"/>
      <c r="B1103" s="21"/>
      <c r="C1103" s="21"/>
      <c r="D1103" s="21"/>
    </row>
    <row r="1104" spans="1:4" x14ac:dyDescent="0.25">
      <c r="A1104" s="21"/>
      <c r="B1104" s="21"/>
      <c r="C1104" s="21"/>
      <c r="D1104" s="21"/>
    </row>
    <row r="1105" spans="1:4" x14ac:dyDescent="0.25">
      <c r="A1105" s="21"/>
      <c r="B1105" s="21"/>
      <c r="C1105" s="21"/>
      <c r="D1105" s="21"/>
    </row>
    <row r="1106" spans="1:4" x14ac:dyDescent="0.25">
      <c r="A1106" s="21"/>
      <c r="B1106" s="21"/>
      <c r="C1106" s="21"/>
      <c r="D1106" s="21"/>
    </row>
    <row r="1107" spans="1:4" x14ac:dyDescent="0.25">
      <c r="A1107" s="21"/>
      <c r="B1107" s="21"/>
      <c r="C1107" s="21"/>
      <c r="D1107" s="21"/>
    </row>
    <row r="1108" spans="1:4" x14ac:dyDescent="0.25">
      <c r="A1108" s="21"/>
      <c r="B1108" s="21"/>
      <c r="C1108" s="21"/>
      <c r="D1108" s="21"/>
    </row>
    <row r="1109" spans="1:4" x14ac:dyDescent="0.25">
      <c r="A1109" s="21"/>
      <c r="B1109" s="21"/>
      <c r="C1109" s="21"/>
      <c r="D1109" s="21"/>
    </row>
    <row r="1110" spans="1:4" x14ac:dyDescent="0.25">
      <c r="A1110" s="21"/>
      <c r="B1110" s="21"/>
      <c r="C1110" s="21"/>
      <c r="D1110" s="21"/>
    </row>
    <row r="1111" spans="1:4" x14ac:dyDescent="0.25">
      <c r="A1111" s="21"/>
      <c r="B1111" s="21"/>
      <c r="C1111" s="21"/>
      <c r="D1111" s="21"/>
    </row>
    <row r="1112" spans="1:4" x14ac:dyDescent="0.25">
      <c r="A1112" s="21"/>
      <c r="B1112" s="21"/>
      <c r="C1112" s="21"/>
      <c r="D1112" s="21"/>
    </row>
    <row r="1113" spans="1:4" x14ac:dyDescent="0.25">
      <c r="A1113" s="21"/>
      <c r="B1113" s="21"/>
      <c r="C1113" s="21"/>
      <c r="D1113" s="21"/>
    </row>
    <row r="1114" spans="1:4" x14ac:dyDescent="0.25">
      <c r="A1114" s="21"/>
      <c r="B1114" s="21"/>
      <c r="C1114" s="21"/>
      <c r="D1114" s="21"/>
    </row>
    <row r="1115" spans="1:4" x14ac:dyDescent="0.25">
      <c r="A1115" s="21"/>
      <c r="B1115" s="21"/>
      <c r="C1115" s="21"/>
      <c r="D1115" s="21"/>
    </row>
    <row r="1116" spans="1:4" x14ac:dyDescent="0.25">
      <c r="A1116" s="21"/>
      <c r="B1116" s="21"/>
      <c r="C1116" s="21"/>
      <c r="D1116" s="21"/>
    </row>
    <row r="1117" spans="1:4" x14ac:dyDescent="0.25">
      <c r="A1117" s="21"/>
      <c r="B1117" s="21"/>
      <c r="C1117" s="21"/>
      <c r="D1117" s="21"/>
    </row>
    <row r="1118" spans="1:4" x14ac:dyDescent="0.25">
      <c r="A1118" s="21"/>
      <c r="B1118" s="21"/>
      <c r="C1118" s="21"/>
      <c r="D1118" s="21"/>
    </row>
    <row r="1119" spans="1:4" x14ac:dyDescent="0.25">
      <c r="A1119" s="21"/>
      <c r="B1119" s="21"/>
      <c r="C1119" s="21"/>
      <c r="D1119" s="21"/>
    </row>
    <row r="1120" spans="1:4" x14ac:dyDescent="0.25">
      <c r="A1120" s="21"/>
      <c r="B1120" s="21"/>
      <c r="C1120" s="21"/>
      <c r="D1120" s="21"/>
    </row>
    <row r="1121" spans="1:4" x14ac:dyDescent="0.25">
      <c r="A1121" s="21"/>
      <c r="B1121" s="21"/>
      <c r="C1121" s="21"/>
      <c r="D1121" s="21"/>
    </row>
    <row r="1122" spans="1:4" x14ac:dyDescent="0.25">
      <c r="A1122" s="21"/>
      <c r="B1122" s="21"/>
      <c r="C1122" s="21"/>
      <c r="D1122" s="21"/>
    </row>
    <row r="1123" spans="1:4" x14ac:dyDescent="0.25">
      <c r="A1123" s="21"/>
      <c r="B1123" s="21"/>
      <c r="C1123" s="21"/>
      <c r="D1123" s="21"/>
    </row>
    <row r="1124" spans="1:4" x14ac:dyDescent="0.25">
      <c r="A1124" s="21"/>
      <c r="B1124" s="21"/>
      <c r="C1124" s="21"/>
      <c r="D1124" s="21"/>
    </row>
    <row r="1125" spans="1:4" x14ac:dyDescent="0.25">
      <c r="A1125" s="21"/>
      <c r="B1125" s="21"/>
      <c r="C1125" s="21"/>
      <c r="D1125" s="21"/>
    </row>
    <row r="1126" spans="1:4" x14ac:dyDescent="0.25">
      <c r="A1126" s="21"/>
      <c r="B1126" s="21"/>
      <c r="C1126" s="21"/>
      <c r="D1126" s="21"/>
    </row>
    <row r="1127" spans="1:4" x14ac:dyDescent="0.25">
      <c r="A1127" s="21"/>
      <c r="B1127" s="21"/>
      <c r="C1127" s="21"/>
      <c r="D1127" s="21"/>
    </row>
    <row r="1128" spans="1:4" x14ac:dyDescent="0.25">
      <c r="A1128" s="21"/>
      <c r="B1128" s="21"/>
      <c r="C1128" s="21"/>
      <c r="D1128" s="21"/>
    </row>
    <row r="1129" spans="1:4" x14ac:dyDescent="0.25">
      <c r="A1129" s="21"/>
      <c r="B1129" s="21"/>
      <c r="C1129" s="21"/>
      <c r="D1129" s="21"/>
    </row>
    <row r="1130" spans="1:4" x14ac:dyDescent="0.25">
      <c r="A1130" s="21"/>
      <c r="B1130" s="21"/>
      <c r="C1130" s="21"/>
      <c r="D1130" s="21"/>
    </row>
    <row r="1131" spans="1:4" x14ac:dyDescent="0.25">
      <c r="A1131" s="21"/>
      <c r="B1131" s="21"/>
      <c r="C1131" s="21"/>
      <c r="D1131" s="21"/>
    </row>
    <row r="1132" spans="1:4" x14ac:dyDescent="0.25">
      <c r="A1132" s="21"/>
      <c r="B1132" s="21"/>
      <c r="C1132" s="21"/>
      <c r="D1132" s="21"/>
    </row>
    <row r="1133" spans="1:4" x14ac:dyDescent="0.25">
      <c r="A1133" s="21"/>
      <c r="B1133" s="21"/>
      <c r="C1133" s="21"/>
      <c r="D1133" s="21"/>
    </row>
    <row r="1134" spans="1:4" x14ac:dyDescent="0.25">
      <c r="A1134" s="21"/>
      <c r="B1134" s="21"/>
      <c r="C1134" s="21"/>
      <c r="D1134" s="21"/>
    </row>
    <row r="1135" spans="1:4" x14ac:dyDescent="0.25">
      <c r="A1135" s="21"/>
      <c r="B1135" s="21"/>
      <c r="C1135" s="21"/>
      <c r="D1135" s="21"/>
    </row>
    <row r="1136" spans="1:4" x14ac:dyDescent="0.25">
      <c r="A1136" s="21"/>
      <c r="B1136" s="21"/>
      <c r="C1136" s="21"/>
      <c r="D1136" s="21"/>
    </row>
    <row r="1137" spans="1:4" x14ac:dyDescent="0.25">
      <c r="A1137" s="21"/>
      <c r="B1137" s="21"/>
      <c r="C1137" s="21"/>
      <c r="D1137" s="21"/>
    </row>
    <row r="1138" spans="1:4" x14ac:dyDescent="0.25">
      <c r="A1138" s="21"/>
      <c r="B1138" s="21"/>
      <c r="C1138" s="21"/>
      <c r="D1138" s="21"/>
    </row>
    <row r="1139" spans="1:4" x14ac:dyDescent="0.25">
      <c r="A1139" s="21"/>
      <c r="B1139" s="21"/>
      <c r="C1139" s="21"/>
      <c r="D1139" s="21"/>
    </row>
    <row r="1140" spans="1:4" x14ac:dyDescent="0.25">
      <c r="A1140" s="21"/>
      <c r="B1140" s="21"/>
      <c r="C1140" s="21"/>
      <c r="D1140" s="21"/>
    </row>
    <row r="1141" spans="1:4" x14ac:dyDescent="0.25">
      <c r="A1141" s="21"/>
      <c r="B1141" s="21"/>
      <c r="C1141" s="21"/>
      <c r="D1141" s="21"/>
    </row>
    <row r="1142" spans="1:4" x14ac:dyDescent="0.25">
      <c r="A1142" s="21"/>
      <c r="B1142" s="21"/>
      <c r="C1142" s="21"/>
      <c r="D1142" s="21"/>
    </row>
    <row r="1143" spans="1:4" x14ac:dyDescent="0.25">
      <c r="A1143" s="21"/>
      <c r="B1143" s="21"/>
      <c r="C1143" s="21"/>
      <c r="D1143" s="21"/>
    </row>
    <row r="1144" spans="1:4" x14ac:dyDescent="0.25">
      <c r="A1144" s="21"/>
      <c r="B1144" s="21"/>
      <c r="C1144" s="21"/>
      <c r="D1144" s="21"/>
    </row>
    <row r="1145" spans="1:4" x14ac:dyDescent="0.25">
      <c r="A1145" s="21"/>
      <c r="B1145" s="21"/>
      <c r="C1145" s="21"/>
      <c r="D1145" s="21"/>
    </row>
    <row r="1146" spans="1:4" x14ac:dyDescent="0.25">
      <c r="A1146" s="21"/>
      <c r="B1146" s="21"/>
      <c r="C1146" s="21"/>
      <c r="D1146" s="21"/>
    </row>
    <row r="1147" spans="1:4" x14ac:dyDescent="0.25">
      <c r="A1147" s="21"/>
      <c r="B1147" s="21"/>
      <c r="C1147" s="21"/>
      <c r="D1147" s="21"/>
    </row>
    <row r="1148" spans="1:4" x14ac:dyDescent="0.25">
      <c r="A1148" s="21"/>
      <c r="B1148" s="21"/>
      <c r="C1148" s="21"/>
      <c r="D1148" s="21"/>
    </row>
    <row r="1149" spans="1:4" x14ac:dyDescent="0.25">
      <c r="A1149" s="21"/>
      <c r="B1149" s="21"/>
      <c r="C1149" s="21"/>
      <c r="D1149" s="21"/>
    </row>
    <row r="1150" spans="1:4" x14ac:dyDescent="0.25">
      <c r="A1150" s="21"/>
      <c r="B1150" s="21"/>
      <c r="C1150" s="21"/>
      <c r="D1150" s="21"/>
    </row>
    <row r="1151" spans="1:4" x14ac:dyDescent="0.25">
      <c r="A1151" s="21"/>
      <c r="B1151" s="21"/>
      <c r="C1151" s="21"/>
      <c r="D1151" s="21"/>
    </row>
    <row r="1152" spans="1:4" x14ac:dyDescent="0.25">
      <c r="A1152" s="21"/>
      <c r="B1152" s="21"/>
      <c r="C1152" s="21"/>
      <c r="D1152" s="21"/>
    </row>
    <row r="1153" spans="1:4" x14ac:dyDescent="0.25">
      <c r="A1153" s="21"/>
      <c r="B1153" s="21"/>
      <c r="C1153" s="21"/>
      <c r="D1153" s="21"/>
    </row>
    <row r="1154" spans="1:4" x14ac:dyDescent="0.25">
      <c r="A1154" s="21"/>
      <c r="B1154" s="21"/>
      <c r="C1154" s="21"/>
      <c r="D1154" s="21"/>
    </row>
    <row r="1155" spans="1:4" x14ac:dyDescent="0.25">
      <c r="A1155" s="21"/>
      <c r="B1155" s="21"/>
      <c r="C1155" s="21"/>
      <c r="D1155" s="21"/>
    </row>
    <row r="1156" spans="1:4" x14ac:dyDescent="0.25">
      <c r="A1156" s="21"/>
      <c r="B1156" s="21"/>
      <c r="C1156" s="21"/>
      <c r="D1156" s="21"/>
    </row>
    <row r="1157" spans="1:4" x14ac:dyDescent="0.25">
      <c r="A1157" s="21"/>
      <c r="B1157" s="21"/>
      <c r="C1157" s="21"/>
      <c r="D1157" s="21"/>
    </row>
    <row r="1158" spans="1:4" x14ac:dyDescent="0.25">
      <c r="A1158" s="21"/>
      <c r="B1158" s="21"/>
      <c r="C1158" s="21"/>
      <c r="D1158" s="21"/>
    </row>
    <row r="1159" spans="1:4" x14ac:dyDescent="0.25">
      <c r="A1159" s="21"/>
      <c r="B1159" s="21"/>
      <c r="C1159" s="21"/>
      <c r="D1159" s="21"/>
    </row>
    <row r="1160" spans="1:4" x14ac:dyDescent="0.25">
      <c r="A1160" s="21"/>
      <c r="B1160" s="21"/>
      <c r="C1160" s="21"/>
      <c r="D1160" s="21"/>
    </row>
    <row r="1161" spans="1:4" x14ac:dyDescent="0.25">
      <c r="A1161" s="21"/>
      <c r="B1161" s="21"/>
      <c r="C1161" s="21"/>
      <c r="D1161" s="21"/>
    </row>
    <row r="1162" spans="1:4" x14ac:dyDescent="0.25">
      <c r="A1162" s="21"/>
      <c r="B1162" s="21"/>
      <c r="C1162" s="21"/>
      <c r="D1162" s="21"/>
    </row>
    <row r="1163" spans="1:4" x14ac:dyDescent="0.25">
      <c r="A1163" s="21"/>
      <c r="B1163" s="21"/>
      <c r="C1163" s="21"/>
      <c r="D1163" s="21"/>
    </row>
    <row r="1164" spans="1:4" x14ac:dyDescent="0.25">
      <c r="A1164" s="21"/>
      <c r="B1164" s="21"/>
      <c r="C1164" s="21"/>
      <c r="D1164" s="21"/>
    </row>
    <row r="1165" spans="1:4" x14ac:dyDescent="0.25">
      <c r="A1165" s="21"/>
      <c r="B1165" s="21"/>
      <c r="C1165" s="21"/>
      <c r="D1165" s="21"/>
    </row>
    <row r="1166" spans="1:4" x14ac:dyDescent="0.25">
      <c r="A1166" s="21"/>
      <c r="B1166" s="21"/>
      <c r="C1166" s="21"/>
      <c r="D1166" s="21"/>
    </row>
    <row r="1167" spans="1:4" x14ac:dyDescent="0.25">
      <c r="A1167" s="21"/>
      <c r="B1167" s="21"/>
      <c r="C1167" s="21"/>
      <c r="D1167" s="21"/>
    </row>
    <row r="1168" spans="1:4" x14ac:dyDescent="0.25">
      <c r="A1168" s="21"/>
      <c r="B1168" s="21"/>
      <c r="C1168" s="21"/>
      <c r="D1168" s="21"/>
    </row>
    <row r="1169" spans="1:4" x14ac:dyDescent="0.25">
      <c r="A1169" s="21"/>
      <c r="B1169" s="21"/>
      <c r="C1169" s="21"/>
      <c r="D1169" s="21"/>
    </row>
    <row r="1170" spans="1:4" x14ac:dyDescent="0.25">
      <c r="A1170" s="21"/>
      <c r="B1170" s="21"/>
      <c r="C1170" s="21"/>
      <c r="D1170" s="21"/>
    </row>
    <row r="1171" spans="1:4" x14ac:dyDescent="0.25">
      <c r="A1171" s="21"/>
      <c r="B1171" s="21"/>
      <c r="C1171" s="21"/>
      <c r="D1171" s="21"/>
    </row>
    <row r="1172" spans="1:4" x14ac:dyDescent="0.25">
      <c r="A1172" s="21"/>
      <c r="B1172" s="21"/>
      <c r="C1172" s="21"/>
      <c r="D1172" s="21"/>
    </row>
    <row r="1173" spans="1:4" x14ac:dyDescent="0.25">
      <c r="A1173" s="21"/>
      <c r="B1173" s="21"/>
      <c r="C1173" s="21"/>
      <c r="D1173" s="21"/>
    </row>
    <row r="1174" spans="1:4" x14ac:dyDescent="0.25">
      <c r="A1174" s="21"/>
      <c r="B1174" s="21"/>
      <c r="C1174" s="21"/>
      <c r="D1174" s="21"/>
    </row>
    <row r="1175" spans="1:4" x14ac:dyDescent="0.25">
      <c r="A1175" s="21"/>
      <c r="B1175" s="21"/>
      <c r="C1175" s="21"/>
      <c r="D1175" s="21"/>
    </row>
    <row r="1176" spans="1:4" x14ac:dyDescent="0.25">
      <c r="A1176" s="21"/>
      <c r="B1176" s="21"/>
      <c r="C1176" s="21"/>
      <c r="D1176" s="21"/>
    </row>
    <row r="1177" spans="1:4" x14ac:dyDescent="0.25">
      <c r="A1177" s="21"/>
      <c r="B1177" s="21"/>
      <c r="C1177" s="21"/>
      <c r="D1177" s="21"/>
    </row>
    <row r="1178" spans="1:4" x14ac:dyDescent="0.25">
      <c r="A1178" s="21"/>
      <c r="B1178" s="21"/>
      <c r="C1178" s="21"/>
      <c r="D1178" s="21"/>
    </row>
    <row r="1179" spans="1:4" x14ac:dyDescent="0.25">
      <c r="A1179" s="21"/>
      <c r="B1179" s="21"/>
      <c r="C1179" s="21"/>
      <c r="D1179" s="21"/>
    </row>
    <row r="1180" spans="1:4" x14ac:dyDescent="0.25">
      <c r="A1180" s="21"/>
      <c r="B1180" s="21"/>
      <c r="C1180" s="21"/>
      <c r="D1180" s="21"/>
    </row>
    <row r="1181" spans="1:4" x14ac:dyDescent="0.25">
      <c r="A1181" s="21"/>
      <c r="B1181" s="21"/>
      <c r="C1181" s="21"/>
      <c r="D1181" s="21"/>
    </row>
    <row r="1182" spans="1:4" x14ac:dyDescent="0.25">
      <c r="A1182" s="21"/>
      <c r="B1182" s="21"/>
      <c r="C1182" s="21"/>
      <c r="D1182" s="21"/>
    </row>
    <row r="1183" spans="1:4" x14ac:dyDescent="0.25">
      <c r="A1183" s="21"/>
      <c r="B1183" s="21"/>
      <c r="C1183" s="21"/>
      <c r="D1183" s="21"/>
    </row>
    <row r="1184" spans="1:4" x14ac:dyDescent="0.25">
      <c r="A1184" s="21"/>
      <c r="B1184" s="21"/>
      <c r="C1184" s="21"/>
      <c r="D1184" s="21"/>
    </row>
    <row r="1185" spans="1:4" x14ac:dyDescent="0.25">
      <c r="A1185" s="21"/>
      <c r="B1185" s="21"/>
      <c r="C1185" s="21"/>
      <c r="D1185" s="21"/>
    </row>
    <row r="1186" spans="1:4" x14ac:dyDescent="0.25">
      <c r="A1186" s="21"/>
      <c r="B1186" s="21"/>
      <c r="C1186" s="21"/>
      <c r="D1186" s="21"/>
    </row>
    <row r="1187" spans="1:4" x14ac:dyDescent="0.25">
      <c r="A1187" s="21"/>
      <c r="B1187" s="21"/>
      <c r="C1187" s="21"/>
      <c r="D1187" s="21"/>
    </row>
    <row r="1188" spans="1:4" x14ac:dyDescent="0.25">
      <c r="A1188" s="21"/>
      <c r="B1188" s="21"/>
      <c r="C1188" s="21"/>
      <c r="D1188" s="21"/>
    </row>
    <row r="1189" spans="1:4" x14ac:dyDescent="0.25">
      <c r="A1189" s="21"/>
      <c r="B1189" s="21"/>
      <c r="C1189" s="21"/>
      <c r="D1189" s="21"/>
    </row>
    <row r="1190" spans="1:4" x14ac:dyDescent="0.25">
      <c r="A1190" s="21"/>
      <c r="B1190" s="21"/>
      <c r="C1190" s="21"/>
      <c r="D1190" s="21"/>
    </row>
    <row r="1191" spans="1:4" x14ac:dyDescent="0.25">
      <c r="A1191" s="21"/>
      <c r="B1191" s="21"/>
      <c r="C1191" s="21"/>
      <c r="D1191" s="21"/>
    </row>
    <row r="1192" spans="1:4" x14ac:dyDescent="0.25">
      <c r="A1192" s="21"/>
      <c r="B1192" s="21"/>
      <c r="C1192" s="21"/>
      <c r="D1192" s="21"/>
    </row>
    <row r="1193" spans="1:4" x14ac:dyDescent="0.25">
      <c r="A1193" s="21"/>
      <c r="B1193" s="21"/>
      <c r="C1193" s="21"/>
      <c r="D1193" s="21"/>
    </row>
    <row r="1194" spans="1:4" x14ac:dyDescent="0.25">
      <c r="A1194" s="21"/>
      <c r="B1194" s="21"/>
      <c r="C1194" s="21"/>
      <c r="D1194" s="21"/>
    </row>
    <row r="1195" spans="1:4" x14ac:dyDescent="0.25">
      <c r="A1195" s="21"/>
      <c r="B1195" s="21"/>
      <c r="C1195" s="21"/>
      <c r="D1195" s="21"/>
    </row>
    <row r="1196" spans="1:4" x14ac:dyDescent="0.25">
      <c r="A1196" s="21"/>
      <c r="B1196" s="21"/>
      <c r="C1196" s="21"/>
      <c r="D1196" s="21"/>
    </row>
    <row r="1197" spans="1:4" x14ac:dyDescent="0.25">
      <c r="A1197" s="21"/>
      <c r="B1197" s="21"/>
      <c r="C1197" s="21"/>
      <c r="D1197" s="21"/>
    </row>
    <row r="1198" spans="1:4" x14ac:dyDescent="0.25">
      <c r="A1198" s="21"/>
      <c r="B1198" s="21"/>
      <c r="C1198" s="21"/>
      <c r="D1198" s="21"/>
    </row>
    <row r="1199" spans="1:4" x14ac:dyDescent="0.25">
      <c r="A1199" s="21"/>
      <c r="B1199" s="21"/>
      <c r="C1199" s="21"/>
      <c r="D1199" s="21"/>
    </row>
    <row r="1200" spans="1:4" x14ac:dyDescent="0.25">
      <c r="A1200" s="21"/>
      <c r="B1200" s="21"/>
      <c r="C1200" s="21"/>
      <c r="D1200" s="21"/>
    </row>
    <row r="1201" spans="1:4" x14ac:dyDescent="0.25">
      <c r="A1201" s="21"/>
      <c r="B1201" s="21"/>
      <c r="C1201" s="21"/>
      <c r="D1201" s="21"/>
    </row>
    <row r="1202" spans="1:4" x14ac:dyDescent="0.25">
      <c r="A1202" s="21"/>
      <c r="B1202" s="21"/>
      <c r="C1202" s="21"/>
      <c r="D1202" s="21"/>
    </row>
    <row r="1203" spans="1:4" x14ac:dyDescent="0.25">
      <c r="A1203" s="21"/>
      <c r="B1203" s="21"/>
      <c r="C1203" s="21"/>
      <c r="D1203" s="21"/>
    </row>
    <row r="1204" spans="1:4" x14ac:dyDescent="0.25">
      <c r="A1204" s="21"/>
      <c r="B1204" s="21"/>
      <c r="C1204" s="21"/>
      <c r="D1204" s="21"/>
    </row>
    <row r="1205" spans="1:4" x14ac:dyDescent="0.25">
      <c r="A1205" s="21"/>
      <c r="B1205" s="21"/>
      <c r="C1205" s="21"/>
      <c r="D1205" s="21"/>
    </row>
    <row r="1206" spans="1:4" x14ac:dyDescent="0.25">
      <c r="A1206" s="21"/>
      <c r="B1206" s="21"/>
      <c r="C1206" s="21"/>
      <c r="D1206" s="21"/>
    </row>
    <row r="1207" spans="1:4" x14ac:dyDescent="0.25">
      <c r="A1207" s="21"/>
      <c r="B1207" s="21"/>
      <c r="C1207" s="21"/>
      <c r="D1207" s="21"/>
    </row>
    <row r="1208" spans="1:4" x14ac:dyDescent="0.25">
      <c r="A1208" s="21"/>
      <c r="B1208" s="21"/>
      <c r="C1208" s="21"/>
      <c r="D1208" s="21"/>
    </row>
    <row r="1209" spans="1:4" x14ac:dyDescent="0.25">
      <c r="A1209" s="21"/>
      <c r="B1209" s="21"/>
      <c r="C1209" s="21"/>
      <c r="D1209" s="21"/>
    </row>
    <row r="1210" spans="1:4" x14ac:dyDescent="0.25">
      <c r="A1210" s="21"/>
      <c r="B1210" s="21"/>
      <c r="C1210" s="21"/>
      <c r="D1210" s="21"/>
    </row>
    <row r="1211" spans="1:4" x14ac:dyDescent="0.25">
      <c r="A1211" s="21"/>
      <c r="B1211" s="21"/>
      <c r="C1211" s="21"/>
      <c r="D1211" s="21"/>
    </row>
    <row r="1212" spans="1:4" x14ac:dyDescent="0.25">
      <c r="A1212" s="21"/>
      <c r="B1212" s="21"/>
      <c r="C1212" s="21"/>
      <c r="D1212" s="21"/>
    </row>
    <row r="1213" spans="1:4" x14ac:dyDescent="0.25">
      <c r="A1213" s="21"/>
      <c r="B1213" s="21"/>
      <c r="C1213" s="21"/>
      <c r="D1213" s="21"/>
    </row>
    <row r="1214" spans="1:4" x14ac:dyDescent="0.25">
      <c r="A1214" s="21"/>
      <c r="B1214" s="21"/>
      <c r="C1214" s="21"/>
      <c r="D1214" s="21"/>
    </row>
    <row r="1215" spans="1:4" x14ac:dyDescent="0.25">
      <c r="A1215" s="21"/>
      <c r="B1215" s="21"/>
      <c r="C1215" s="21"/>
      <c r="D1215" s="21"/>
    </row>
    <row r="1216" spans="1:4" x14ac:dyDescent="0.25">
      <c r="A1216" s="21"/>
      <c r="B1216" s="21"/>
      <c r="C1216" s="21"/>
      <c r="D1216" s="21"/>
    </row>
    <row r="1217" spans="1:4" x14ac:dyDescent="0.25">
      <c r="A1217" s="21"/>
      <c r="B1217" s="21"/>
      <c r="C1217" s="21"/>
      <c r="D1217" s="21"/>
    </row>
    <row r="1218" spans="1:4" x14ac:dyDescent="0.25">
      <c r="A1218" s="21"/>
      <c r="B1218" s="21"/>
      <c r="C1218" s="21"/>
      <c r="D1218" s="21"/>
    </row>
    <row r="1219" spans="1:4" x14ac:dyDescent="0.25">
      <c r="A1219" s="21"/>
      <c r="B1219" s="21"/>
      <c r="C1219" s="21"/>
      <c r="D1219" s="21"/>
    </row>
    <row r="1220" spans="1:4" x14ac:dyDescent="0.25">
      <c r="A1220" s="21"/>
      <c r="B1220" s="21"/>
      <c r="C1220" s="21"/>
      <c r="D1220" s="21"/>
    </row>
    <row r="1221" spans="1:4" x14ac:dyDescent="0.25">
      <c r="A1221" s="21"/>
      <c r="B1221" s="21"/>
      <c r="C1221" s="21"/>
      <c r="D1221" s="21"/>
    </row>
    <row r="1222" spans="1:4" x14ac:dyDescent="0.25">
      <c r="A1222" s="21"/>
      <c r="B1222" s="21"/>
      <c r="C1222" s="21"/>
      <c r="D1222" s="21"/>
    </row>
    <row r="1223" spans="1:4" x14ac:dyDescent="0.25">
      <c r="A1223" s="21"/>
      <c r="B1223" s="21"/>
      <c r="C1223" s="21"/>
      <c r="D1223" s="21"/>
    </row>
    <row r="1224" spans="1:4" x14ac:dyDescent="0.25">
      <c r="A1224" s="21"/>
      <c r="B1224" s="21"/>
      <c r="C1224" s="21"/>
      <c r="D1224" s="21"/>
    </row>
    <row r="1225" spans="1:4" x14ac:dyDescent="0.25">
      <c r="A1225" s="21"/>
      <c r="B1225" s="21"/>
      <c r="C1225" s="21"/>
      <c r="D1225" s="21"/>
    </row>
    <row r="1226" spans="1:4" x14ac:dyDescent="0.25">
      <c r="A1226" s="21"/>
      <c r="B1226" s="21"/>
      <c r="C1226" s="21"/>
      <c r="D1226" s="21"/>
    </row>
    <row r="1227" spans="1:4" x14ac:dyDescent="0.25">
      <c r="A1227" s="21"/>
      <c r="B1227" s="21"/>
      <c r="C1227" s="21"/>
      <c r="D1227" s="21"/>
    </row>
    <row r="1228" spans="1:4" x14ac:dyDescent="0.25">
      <c r="A1228" s="21"/>
      <c r="B1228" s="21"/>
      <c r="C1228" s="21"/>
      <c r="D1228" s="21"/>
    </row>
    <row r="1229" spans="1:4" x14ac:dyDescent="0.25">
      <c r="A1229" s="21"/>
      <c r="B1229" s="21"/>
      <c r="C1229" s="21"/>
      <c r="D1229" s="21"/>
    </row>
    <row r="1230" spans="1:4" x14ac:dyDescent="0.25">
      <c r="A1230" s="21"/>
      <c r="B1230" s="21"/>
      <c r="C1230" s="21"/>
      <c r="D1230" s="21"/>
    </row>
    <row r="1231" spans="1:4" x14ac:dyDescent="0.25">
      <c r="A1231" s="21"/>
      <c r="B1231" s="21"/>
      <c r="C1231" s="21"/>
      <c r="D1231" s="21"/>
    </row>
    <row r="1232" spans="1:4" x14ac:dyDescent="0.25">
      <c r="A1232" s="21"/>
      <c r="B1232" s="21"/>
      <c r="C1232" s="21"/>
      <c r="D1232" s="21"/>
    </row>
    <row r="1233" spans="1:4" x14ac:dyDescent="0.25">
      <c r="A1233" s="21"/>
      <c r="B1233" s="21"/>
      <c r="C1233" s="21"/>
      <c r="D1233" s="21"/>
    </row>
    <row r="1234" spans="1:4" x14ac:dyDescent="0.25">
      <c r="A1234" s="21"/>
      <c r="B1234" s="21"/>
      <c r="C1234" s="21"/>
      <c r="D1234" s="21"/>
    </row>
    <row r="1235" spans="1:4" x14ac:dyDescent="0.25">
      <c r="A1235" s="21"/>
      <c r="B1235" s="21"/>
      <c r="C1235" s="21"/>
      <c r="D1235" s="21"/>
    </row>
    <row r="1236" spans="1:4" x14ac:dyDescent="0.25">
      <c r="A1236" s="21"/>
      <c r="B1236" s="21"/>
      <c r="C1236" s="21"/>
      <c r="D1236" s="21"/>
    </row>
    <row r="1237" spans="1:4" x14ac:dyDescent="0.25">
      <c r="A1237" s="21"/>
      <c r="B1237" s="21"/>
      <c r="C1237" s="21"/>
      <c r="D1237" s="21"/>
    </row>
    <row r="1238" spans="1:4" x14ac:dyDescent="0.25">
      <c r="A1238" s="21"/>
      <c r="B1238" s="21"/>
      <c r="C1238" s="21"/>
      <c r="D1238" s="21"/>
    </row>
    <row r="1239" spans="1:4" x14ac:dyDescent="0.25">
      <c r="A1239" s="21"/>
      <c r="B1239" s="21"/>
      <c r="C1239" s="21"/>
      <c r="D1239" s="21"/>
    </row>
    <row r="1240" spans="1:4" x14ac:dyDescent="0.25">
      <c r="A1240" s="21"/>
      <c r="B1240" s="21"/>
      <c r="C1240" s="21"/>
      <c r="D1240" s="21"/>
    </row>
    <row r="1241" spans="1:4" x14ac:dyDescent="0.25">
      <c r="A1241" s="21"/>
      <c r="B1241" s="21"/>
      <c r="C1241" s="21"/>
      <c r="D1241" s="21"/>
    </row>
    <row r="1242" spans="1:4" x14ac:dyDescent="0.25">
      <c r="A1242" s="21"/>
      <c r="B1242" s="21"/>
      <c r="C1242" s="21"/>
      <c r="D1242" s="21"/>
    </row>
    <row r="1243" spans="1:4" x14ac:dyDescent="0.25">
      <c r="A1243" s="21"/>
      <c r="B1243" s="21"/>
      <c r="C1243" s="21"/>
      <c r="D1243" s="21"/>
    </row>
    <row r="1244" spans="1:4" x14ac:dyDescent="0.25">
      <c r="A1244" s="21"/>
      <c r="B1244" s="21"/>
      <c r="C1244" s="21"/>
      <c r="D1244" s="21"/>
    </row>
    <row r="1245" spans="1:4" x14ac:dyDescent="0.25">
      <c r="A1245" s="21"/>
      <c r="B1245" s="21"/>
      <c r="C1245" s="21"/>
      <c r="D1245" s="21"/>
    </row>
    <row r="1246" spans="1:4" x14ac:dyDescent="0.25">
      <c r="A1246" s="21"/>
      <c r="B1246" s="21"/>
      <c r="C1246" s="21"/>
      <c r="D1246" s="21"/>
    </row>
    <row r="1247" spans="1:4" x14ac:dyDescent="0.25">
      <c r="A1247" s="21"/>
      <c r="B1247" s="21"/>
      <c r="C1247" s="21"/>
      <c r="D1247" s="21"/>
    </row>
    <row r="1248" spans="1:4" x14ac:dyDescent="0.25">
      <c r="A1248" s="21"/>
      <c r="B1248" s="21"/>
      <c r="C1248" s="21"/>
      <c r="D1248" s="21"/>
    </row>
    <row r="1249" spans="1:4" x14ac:dyDescent="0.25">
      <c r="A1249" s="21"/>
      <c r="B1249" s="21"/>
      <c r="C1249" s="21"/>
      <c r="D1249" s="21"/>
    </row>
    <row r="1250" spans="1:4" x14ac:dyDescent="0.25">
      <c r="A1250" s="21"/>
      <c r="B1250" s="21"/>
      <c r="C1250" s="21"/>
      <c r="D1250" s="21"/>
    </row>
    <row r="1251" spans="1:4" x14ac:dyDescent="0.25">
      <c r="A1251" s="21"/>
      <c r="B1251" s="21"/>
      <c r="C1251" s="21"/>
      <c r="D1251" s="21"/>
    </row>
    <row r="1252" spans="1:4" x14ac:dyDescent="0.25">
      <c r="A1252" s="21"/>
      <c r="B1252" s="21"/>
      <c r="C1252" s="21"/>
      <c r="D1252" s="21"/>
    </row>
    <row r="1253" spans="1:4" x14ac:dyDescent="0.25">
      <c r="A1253" s="21"/>
      <c r="B1253" s="21"/>
      <c r="C1253" s="21"/>
      <c r="D1253" s="21"/>
    </row>
    <row r="1254" spans="1:4" x14ac:dyDescent="0.25">
      <c r="A1254" s="21"/>
      <c r="B1254" s="21"/>
      <c r="C1254" s="21"/>
      <c r="D1254" s="21"/>
    </row>
    <row r="1255" spans="1:4" x14ac:dyDescent="0.25">
      <c r="A1255" s="21"/>
      <c r="B1255" s="21"/>
      <c r="C1255" s="21"/>
      <c r="D1255" s="21"/>
    </row>
    <row r="1256" spans="1:4" x14ac:dyDescent="0.25">
      <c r="A1256" s="21"/>
      <c r="B1256" s="21"/>
      <c r="C1256" s="21"/>
      <c r="D1256" s="21"/>
    </row>
    <row r="1257" spans="1:4" x14ac:dyDescent="0.25">
      <c r="A1257" s="21"/>
      <c r="B1257" s="21"/>
      <c r="C1257" s="21"/>
      <c r="D1257" s="21"/>
    </row>
    <row r="1258" spans="1:4" x14ac:dyDescent="0.25">
      <c r="A1258" s="21"/>
      <c r="B1258" s="21"/>
      <c r="C1258" s="21"/>
      <c r="D1258" s="21"/>
    </row>
    <row r="1259" spans="1:4" x14ac:dyDescent="0.25">
      <c r="A1259" s="21"/>
      <c r="B1259" s="21"/>
      <c r="C1259" s="21"/>
      <c r="D1259" s="21"/>
    </row>
    <row r="1260" spans="1:4" x14ac:dyDescent="0.25">
      <c r="A1260" s="21"/>
      <c r="B1260" s="21"/>
      <c r="C1260" s="21"/>
      <c r="D1260" s="21"/>
    </row>
    <row r="1261" spans="1:4" x14ac:dyDescent="0.25">
      <c r="A1261" s="21"/>
      <c r="B1261" s="21"/>
      <c r="C1261" s="21"/>
      <c r="D1261" s="21"/>
    </row>
    <row r="1262" spans="1:4" x14ac:dyDescent="0.25">
      <c r="A1262" s="21"/>
      <c r="B1262" s="21"/>
      <c r="C1262" s="21"/>
      <c r="D1262" s="21"/>
    </row>
    <row r="1263" spans="1:4" x14ac:dyDescent="0.25">
      <c r="A1263" s="21"/>
      <c r="B1263" s="21"/>
      <c r="C1263" s="21"/>
      <c r="D1263" s="21"/>
    </row>
    <row r="1264" spans="1:4" x14ac:dyDescent="0.25">
      <c r="A1264" s="21"/>
      <c r="B1264" s="21"/>
      <c r="C1264" s="21"/>
      <c r="D1264" s="21"/>
    </row>
    <row r="1265" spans="1:4" x14ac:dyDescent="0.25">
      <c r="A1265" s="21"/>
      <c r="B1265" s="21"/>
      <c r="C1265" s="21"/>
      <c r="D1265" s="21"/>
    </row>
    <row r="1266" spans="1:4" x14ac:dyDescent="0.25">
      <c r="A1266" s="21"/>
      <c r="B1266" s="21"/>
      <c r="C1266" s="21"/>
      <c r="D1266" s="21"/>
    </row>
    <row r="1267" spans="1:4" x14ac:dyDescent="0.25">
      <c r="A1267" s="21"/>
      <c r="B1267" s="21"/>
      <c r="C1267" s="21"/>
      <c r="D1267" s="21"/>
    </row>
    <row r="1268" spans="1:4" x14ac:dyDescent="0.25">
      <c r="A1268" s="21"/>
      <c r="B1268" s="21"/>
      <c r="C1268" s="21"/>
      <c r="D1268" s="21"/>
    </row>
    <row r="1269" spans="1:4" x14ac:dyDescent="0.25">
      <c r="A1269" s="21"/>
      <c r="B1269" s="21"/>
      <c r="C1269" s="21"/>
      <c r="D1269" s="21"/>
    </row>
    <row r="1270" spans="1:4" x14ac:dyDescent="0.25">
      <c r="A1270" s="21"/>
      <c r="B1270" s="21"/>
      <c r="C1270" s="21"/>
      <c r="D1270" s="21"/>
    </row>
    <row r="1271" spans="1:4" x14ac:dyDescent="0.25">
      <c r="A1271" s="21"/>
      <c r="B1271" s="21"/>
      <c r="C1271" s="21"/>
      <c r="D1271" s="21"/>
    </row>
    <row r="1272" spans="1:4" x14ac:dyDescent="0.25">
      <c r="A1272" s="21"/>
      <c r="B1272" s="21"/>
      <c r="C1272" s="21"/>
      <c r="D1272" s="21"/>
    </row>
    <row r="1273" spans="1:4" x14ac:dyDescent="0.25">
      <c r="A1273" s="21"/>
      <c r="B1273" s="21"/>
      <c r="C1273" s="21"/>
      <c r="D1273" s="21"/>
    </row>
    <row r="1274" spans="1:4" x14ac:dyDescent="0.25">
      <c r="A1274" s="21"/>
      <c r="B1274" s="21"/>
      <c r="C1274" s="21"/>
      <c r="D1274" s="21"/>
    </row>
    <row r="1275" spans="1:4" x14ac:dyDescent="0.25">
      <c r="A1275" s="21"/>
      <c r="B1275" s="21"/>
      <c r="C1275" s="21"/>
      <c r="D1275" s="21"/>
    </row>
    <row r="1276" spans="1:4" x14ac:dyDescent="0.25">
      <c r="A1276" s="21"/>
      <c r="B1276" s="21"/>
      <c r="C1276" s="21"/>
      <c r="D1276" s="21"/>
    </row>
    <row r="1277" spans="1:4" x14ac:dyDescent="0.25">
      <c r="A1277" s="21"/>
      <c r="B1277" s="21"/>
      <c r="C1277" s="21"/>
      <c r="D1277" s="21"/>
    </row>
    <row r="1278" spans="1:4" x14ac:dyDescent="0.25">
      <c r="A1278" s="21"/>
      <c r="B1278" s="21"/>
      <c r="C1278" s="21"/>
      <c r="D1278" s="21"/>
    </row>
    <row r="1279" spans="1:4" x14ac:dyDescent="0.25">
      <c r="A1279" s="21"/>
      <c r="B1279" s="21"/>
      <c r="C1279" s="21"/>
      <c r="D1279" s="21"/>
    </row>
    <row r="1280" spans="1:4" x14ac:dyDescent="0.25">
      <c r="A1280" s="21"/>
      <c r="B1280" s="21"/>
      <c r="C1280" s="21"/>
      <c r="D1280" s="21"/>
    </row>
    <row r="1281" spans="1:4" x14ac:dyDescent="0.25">
      <c r="A1281" s="21"/>
      <c r="B1281" s="21"/>
      <c r="C1281" s="21"/>
      <c r="D1281" s="21"/>
    </row>
    <row r="1282" spans="1:4" x14ac:dyDescent="0.25">
      <c r="A1282" s="21"/>
      <c r="B1282" s="21"/>
      <c r="C1282" s="21"/>
      <c r="D1282" s="21"/>
    </row>
    <row r="1283" spans="1:4" x14ac:dyDescent="0.25">
      <c r="A1283" s="21"/>
      <c r="B1283" s="21"/>
      <c r="C1283" s="21"/>
      <c r="D1283" s="21"/>
    </row>
    <row r="1284" spans="1:4" x14ac:dyDescent="0.25">
      <c r="A1284" s="21"/>
      <c r="B1284" s="21"/>
      <c r="C1284" s="21"/>
      <c r="D1284" s="21"/>
    </row>
    <row r="1285" spans="1:4" x14ac:dyDescent="0.25">
      <c r="A1285" s="21"/>
      <c r="B1285" s="21"/>
      <c r="C1285" s="21"/>
      <c r="D1285" s="21"/>
    </row>
    <row r="1286" spans="1:4" x14ac:dyDescent="0.25">
      <c r="A1286" s="21"/>
      <c r="B1286" s="21"/>
      <c r="C1286" s="21"/>
      <c r="D1286" s="21"/>
    </row>
    <row r="1287" spans="1:4" x14ac:dyDescent="0.25">
      <c r="A1287" s="21"/>
      <c r="B1287" s="21"/>
      <c r="C1287" s="21"/>
      <c r="D1287" s="21"/>
    </row>
    <row r="1288" spans="1:4" x14ac:dyDescent="0.25">
      <c r="A1288" s="21"/>
      <c r="B1288" s="21"/>
      <c r="C1288" s="21"/>
      <c r="D1288" s="21"/>
    </row>
    <row r="1289" spans="1:4" x14ac:dyDescent="0.25">
      <c r="A1289" s="21"/>
      <c r="B1289" s="21"/>
      <c r="C1289" s="21"/>
      <c r="D1289" s="21"/>
    </row>
    <row r="1290" spans="1:4" x14ac:dyDescent="0.25">
      <c r="A1290" s="21"/>
      <c r="B1290" s="21"/>
      <c r="C1290" s="21"/>
      <c r="D1290" s="21"/>
    </row>
    <row r="1291" spans="1:4" x14ac:dyDescent="0.25">
      <c r="A1291" s="21"/>
      <c r="B1291" s="21"/>
      <c r="C1291" s="21"/>
      <c r="D1291" s="21"/>
    </row>
    <row r="1292" spans="1:4" x14ac:dyDescent="0.25">
      <c r="A1292" s="21"/>
      <c r="B1292" s="21"/>
      <c r="C1292" s="21"/>
      <c r="D1292" s="21"/>
    </row>
    <row r="1293" spans="1:4" x14ac:dyDescent="0.25">
      <c r="A1293" s="21"/>
      <c r="B1293" s="21"/>
      <c r="C1293" s="21"/>
      <c r="D1293" s="21"/>
    </row>
    <row r="1294" spans="1:4" x14ac:dyDescent="0.25">
      <c r="A1294" s="21"/>
      <c r="B1294" s="21"/>
      <c r="C1294" s="21"/>
      <c r="D1294" s="21"/>
    </row>
    <row r="1295" spans="1:4" x14ac:dyDescent="0.25">
      <c r="A1295" s="21"/>
      <c r="B1295" s="21"/>
      <c r="C1295" s="21"/>
      <c r="D1295" s="21"/>
    </row>
    <row r="1296" spans="1:4" x14ac:dyDescent="0.25">
      <c r="A1296" s="21"/>
      <c r="B1296" s="21"/>
      <c r="C1296" s="21"/>
      <c r="D1296" s="21"/>
    </row>
    <row r="1297" spans="1:4" x14ac:dyDescent="0.25">
      <c r="A1297" s="21"/>
      <c r="B1297" s="21"/>
      <c r="C1297" s="21"/>
      <c r="D1297" s="21"/>
    </row>
    <row r="1298" spans="1:4" x14ac:dyDescent="0.25">
      <c r="A1298" s="21"/>
      <c r="B1298" s="21"/>
      <c r="C1298" s="21"/>
      <c r="D1298" s="21"/>
    </row>
    <row r="1299" spans="1:4" x14ac:dyDescent="0.25">
      <c r="A1299" s="21"/>
      <c r="B1299" s="21"/>
      <c r="C1299" s="21"/>
      <c r="D1299" s="21"/>
    </row>
    <row r="1300" spans="1:4" x14ac:dyDescent="0.25">
      <c r="A1300" s="21"/>
      <c r="B1300" s="21"/>
      <c r="C1300" s="21"/>
      <c r="D1300" s="21"/>
    </row>
    <row r="1301" spans="1:4" x14ac:dyDescent="0.25">
      <c r="A1301" s="21"/>
      <c r="B1301" s="21"/>
      <c r="C1301" s="21"/>
      <c r="D1301" s="21"/>
    </row>
    <row r="1302" spans="1:4" x14ac:dyDescent="0.25">
      <c r="A1302" s="21"/>
      <c r="B1302" s="21"/>
      <c r="C1302" s="21"/>
      <c r="D1302" s="21"/>
    </row>
    <row r="1303" spans="1:4" x14ac:dyDescent="0.25">
      <c r="A1303" s="21"/>
      <c r="B1303" s="21"/>
      <c r="C1303" s="21"/>
      <c r="D1303" s="21"/>
    </row>
    <row r="1304" spans="1:4" x14ac:dyDescent="0.25">
      <c r="A1304" s="21"/>
      <c r="B1304" s="21"/>
      <c r="C1304" s="21"/>
      <c r="D1304" s="21"/>
    </row>
    <row r="1305" spans="1:4" x14ac:dyDescent="0.25">
      <c r="A1305" s="21"/>
      <c r="B1305" s="21"/>
      <c r="C1305" s="21"/>
      <c r="D1305" s="21"/>
    </row>
    <row r="1306" spans="1:4" x14ac:dyDescent="0.25">
      <c r="A1306" s="21"/>
      <c r="B1306" s="21"/>
      <c r="C1306" s="21"/>
      <c r="D1306" s="21"/>
    </row>
    <row r="1307" spans="1:4" x14ac:dyDescent="0.25">
      <c r="A1307" s="21"/>
      <c r="B1307" s="21"/>
      <c r="C1307" s="21"/>
      <c r="D1307" s="21"/>
    </row>
    <row r="1308" spans="1:4" x14ac:dyDescent="0.25">
      <c r="A1308" s="21"/>
      <c r="B1308" s="21"/>
      <c r="C1308" s="21"/>
      <c r="D1308" s="21"/>
    </row>
    <row r="1309" spans="1:4" x14ac:dyDescent="0.25">
      <c r="A1309" s="21"/>
      <c r="B1309" s="21"/>
      <c r="C1309" s="21"/>
      <c r="D1309" s="21"/>
    </row>
    <row r="1310" spans="1:4" x14ac:dyDescent="0.25">
      <c r="A1310" s="21"/>
      <c r="B1310" s="21"/>
      <c r="C1310" s="21"/>
      <c r="D1310" s="21"/>
    </row>
    <row r="1311" spans="1:4" x14ac:dyDescent="0.25">
      <c r="A1311" s="21"/>
      <c r="B1311" s="21"/>
      <c r="C1311" s="21"/>
      <c r="D1311" s="21"/>
    </row>
    <row r="1312" spans="1:4" x14ac:dyDescent="0.25">
      <c r="A1312" s="21"/>
      <c r="B1312" s="21"/>
      <c r="C1312" s="21"/>
      <c r="D1312" s="21"/>
    </row>
    <row r="1313" spans="1:4" x14ac:dyDescent="0.25">
      <c r="A1313" s="21"/>
      <c r="B1313" s="21"/>
      <c r="C1313" s="21"/>
      <c r="D1313" s="21"/>
    </row>
    <row r="1314" spans="1:4" x14ac:dyDescent="0.25">
      <c r="A1314" s="21"/>
      <c r="B1314" s="21"/>
      <c r="C1314" s="21"/>
      <c r="D1314" s="21"/>
    </row>
    <row r="1315" spans="1:4" x14ac:dyDescent="0.25">
      <c r="A1315" s="21"/>
      <c r="B1315" s="21"/>
      <c r="C1315" s="21"/>
      <c r="D1315" s="21"/>
    </row>
    <row r="1316" spans="1:4" x14ac:dyDescent="0.25">
      <c r="A1316" s="21"/>
      <c r="B1316" s="21"/>
      <c r="C1316" s="21"/>
      <c r="D1316" s="21"/>
    </row>
    <row r="1317" spans="1:4" x14ac:dyDescent="0.25">
      <c r="A1317" s="21"/>
      <c r="B1317" s="21"/>
      <c r="C1317" s="21"/>
      <c r="D1317" s="21"/>
    </row>
    <row r="1318" spans="1:4" x14ac:dyDescent="0.25">
      <c r="A1318" s="21"/>
      <c r="B1318" s="21"/>
      <c r="C1318" s="21"/>
      <c r="D1318" s="21"/>
    </row>
    <row r="1319" spans="1:4" x14ac:dyDescent="0.25">
      <c r="A1319" s="21"/>
      <c r="B1319" s="21"/>
      <c r="C1319" s="21"/>
      <c r="D1319" s="21"/>
    </row>
    <row r="1320" spans="1:4" x14ac:dyDescent="0.25">
      <c r="A1320" s="21"/>
      <c r="B1320" s="21"/>
      <c r="C1320" s="21"/>
      <c r="D1320" s="21"/>
    </row>
    <row r="1321" spans="1:4" x14ac:dyDescent="0.25">
      <c r="A1321" s="21"/>
      <c r="B1321" s="21"/>
      <c r="C1321" s="21"/>
      <c r="D1321" s="21"/>
    </row>
    <row r="1322" spans="1:4" x14ac:dyDescent="0.25">
      <c r="A1322" s="21"/>
      <c r="B1322" s="21"/>
      <c r="C1322" s="21"/>
      <c r="D1322" s="21"/>
    </row>
    <row r="1323" spans="1:4" x14ac:dyDescent="0.25">
      <c r="A1323" s="21"/>
      <c r="B1323" s="21"/>
      <c r="C1323" s="21"/>
      <c r="D1323" s="21"/>
    </row>
    <row r="1324" spans="1:4" x14ac:dyDescent="0.25">
      <c r="A1324" s="21"/>
      <c r="B1324" s="21"/>
      <c r="C1324" s="21"/>
      <c r="D1324" s="21"/>
    </row>
    <row r="1325" spans="1:4" x14ac:dyDescent="0.25">
      <c r="A1325" s="21"/>
      <c r="B1325" s="21"/>
      <c r="C1325" s="21"/>
      <c r="D1325" s="21"/>
    </row>
    <row r="1326" spans="1:4" x14ac:dyDescent="0.25">
      <c r="A1326" s="21"/>
      <c r="B1326" s="21"/>
      <c r="C1326" s="21"/>
      <c r="D1326" s="21"/>
    </row>
    <row r="1327" spans="1:4" x14ac:dyDescent="0.25">
      <c r="A1327" s="21"/>
      <c r="B1327" s="21"/>
      <c r="C1327" s="21"/>
      <c r="D1327" s="21"/>
    </row>
    <row r="1328" spans="1:4" x14ac:dyDescent="0.25">
      <c r="A1328" s="21"/>
      <c r="B1328" s="21"/>
      <c r="C1328" s="21"/>
      <c r="D1328" s="21"/>
    </row>
    <row r="1329" spans="1:4" x14ac:dyDescent="0.25">
      <c r="A1329" s="21"/>
      <c r="B1329" s="21"/>
      <c r="C1329" s="21"/>
      <c r="D1329" s="21"/>
    </row>
    <row r="1330" spans="1:4" x14ac:dyDescent="0.25">
      <c r="A1330" s="21"/>
      <c r="B1330" s="21"/>
      <c r="C1330" s="21"/>
      <c r="D1330" s="21"/>
    </row>
    <row r="1331" spans="1:4" x14ac:dyDescent="0.25">
      <c r="A1331" s="21"/>
      <c r="B1331" s="21"/>
      <c r="C1331" s="21"/>
      <c r="D1331" s="21"/>
    </row>
    <row r="1332" spans="1:4" x14ac:dyDescent="0.25">
      <c r="A1332" s="21"/>
      <c r="B1332" s="21"/>
      <c r="C1332" s="21"/>
      <c r="D1332" s="21"/>
    </row>
    <row r="1333" spans="1:4" x14ac:dyDescent="0.25">
      <c r="A1333" s="21"/>
      <c r="B1333" s="21"/>
      <c r="C1333" s="21"/>
      <c r="D1333" s="21"/>
    </row>
    <row r="1334" spans="1:4" x14ac:dyDescent="0.25">
      <c r="A1334" s="21"/>
      <c r="B1334" s="21"/>
      <c r="C1334" s="21"/>
      <c r="D1334" s="21"/>
    </row>
    <row r="1335" spans="1:4" x14ac:dyDescent="0.25">
      <c r="A1335" s="21"/>
      <c r="B1335" s="21"/>
      <c r="C1335" s="21"/>
      <c r="D1335" s="21"/>
    </row>
    <row r="1336" spans="1:4" x14ac:dyDescent="0.25">
      <c r="A1336" s="21"/>
      <c r="B1336" s="21"/>
      <c r="C1336" s="21"/>
      <c r="D1336" s="21"/>
    </row>
    <row r="1337" spans="1:4" x14ac:dyDescent="0.25">
      <c r="A1337" s="21"/>
      <c r="B1337" s="21"/>
      <c r="C1337" s="21"/>
      <c r="D1337" s="21"/>
    </row>
    <row r="1338" spans="1:4" x14ac:dyDescent="0.25">
      <c r="A1338" s="21"/>
      <c r="B1338" s="21"/>
      <c r="C1338" s="21"/>
      <c r="D1338" s="21"/>
    </row>
    <row r="1339" spans="1:4" x14ac:dyDescent="0.25">
      <c r="A1339" s="21"/>
      <c r="B1339" s="21"/>
      <c r="C1339" s="21"/>
      <c r="D1339" s="21"/>
    </row>
    <row r="1340" spans="1:4" x14ac:dyDescent="0.25">
      <c r="A1340" s="21"/>
      <c r="B1340" s="21"/>
      <c r="C1340" s="21"/>
      <c r="D1340" s="21"/>
    </row>
    <row r="1341" spans="1:4" x14ac:dyDescent="0.25">
      <c r="A1341" s="21"/>
      <c r="B1341" s="21"/>
      <c r="C1341" s="21"/>
      <c r="D1341" s="21"/>
    </row>
    <row r="1342" spans="1:4" x14ac:dyDescent="0.25">
      <c r="A1342" s="21"/>
      <c r="B1342" s="21"/>
      <c r="C1342" s="21"/>
      <c r="D1342" s="21"/>
    </row>
    <row r="1343" spans="1:4" x14ac:dyDescent="0.25">
      <c r="A1343" s="21"/>
      <c r="B1343" s="21"/>
      <c r="C1343" s="21"/>
      <c r="D1343" s="21"/>
    </row>
    <row r="1344" spans="1:4" x14ac:dyDescent="0.25">
      <c r="A1344" s="21"/>
      <c r="B1344" s="21"/>
      <c r="C1344" s="21"/>
      <c r="D1344" s="21"/>
    </row>
    <row r="1345" spans="1:4" x14ac:dyDescent="0.25">
      <c r="A1345" s="21"/>
      <c r="B1345" s="21"/>
      <c r="C1345" s="21"/>
      <c r="D1345" s="21"/>
    </row>
    <row r="1346" spans="1:4" x14ac:dyDescent="0.25">
      <c r="A1346" s="21"/>
      <c r="B1346" s="21"/>
      <c r="C1346" s="21"/>
      <c r="D1346" s="21"/>
    </row>
    <row r="1347" spans="1:4" x14ac:dyDescent="0.25">
      <c r="A1347" s="21"/>
      <c r="B1347" s="21"/>
      <c r="C1347" s="21"/>
      <c r="D1347" s="21"/>
    </row>
    <row r="1348" spans="1:4" x14ac:dyDescent="0.25">
      <c r="A1348" s="21"/>
      <c r="B1348" s="21"/>
      <c r="C1348" s="21"/>
      <c r="D1348" s="21"/>
    </row>
    <row r="1349" spans="1:4" x14ac:dyDescent="0.25">
      <c r="A1349" s="21"/>
      <c r="B1349" s="21"/>
      <c r="C1349" s="21"/>
      <c r="D1349" s="21"/>
    </row>
    <row r="1350" spans="1:4" x14ac:dyDescent="0.25">
      <c r="A1350" s="21"/>
      <c r="B1350" s="21"/>
      <c r="C1350" s="21"/>
      <c r="D1350" s="21"/>
    </row>
    <row r="1351" spans="1:4" x14ac:dyDescent="0.25">
      <c r="A1351" s="21"/>
      <c r="B1351" s="21"/>
      <c r="C1351" s="21"/>
      <c r="D1351" s="21"/>
    </row>
    <row r="1352" spans="1:4" x14ac:dyDescent="0.25">
      <c r="A1352" s="21"/>
      <c r="B1352" s="21"/>
      <c r="C1352" s="21"/>
      <c r="D1352" s="21"/>
    </row>
    <row r="1353" spans="1:4" x14ac:dyDescent="0.25">
      <c r="A1353" s="21"/>
      <c r="B1353" s="21"/>
      <c r="C1353" s="21"/>
      <c r="D1353" s="21"/>
    </row>
    <row r="1354" spans="1:4" x14ac:dyDescent="0.25">
      <c r="A1354" s="21"/>
      <c r="B1354" s="21"/>
      <c r="C1354" s="21"/>
      <c r="D1354" s="21"/>
    </row>
    <row r="1355" spans="1:4" x14ac:dyDescent="0.25">
      <c r="A1355" s="21"/>
      <c r="B1355" s="21"/>
      <c r="C1355" s="21"/>
      <c r="D1355" s="21"/>
    </row>
    <row r="1356" spans="1:4" x14ac:dyDescent="0.25">
      <c r="A1356" s="21"/>
      <c r="B1356" s="21"/>
      <c r="C1356" s="21"/>
      <c r="D1356" s="21"/>
    </row>
    <row r="1357" spans="1:4" x14ac:dyDescent="0.25">
      <c r="A1357" s="21"/>
      <c r="B1357" s="21"/>
      <c r="C1357" s="21"/>
      <c r="D1357" s="21"/>
    </row>
    <row r="1358" spans="1:4" x14ac:dyDescent="0.25">
      <c r="A1358" s="21"/>
      <c r="B1358" s="21"/>
      <c r="C1358" s="21"/>
      <c r="D1358" s="21"/>
    </row>
    <row r="1359" spans="1:4" x14ac:dyDescent="0.25">
      <c r="A1359" s="21"/>
      <c r="B1359" s="21"/>
      <c r="C1359" s="21"/>
      <c r="D1359" s="21"/>
    </row>
    <row r="1360" spans="1:4" x14ac:dyDescent="0.25">
      <c r="A1360" s="21"/>
      <c r="B1360" s="21"/>
      <c r="C1360" s="21"/>
      <c r="D1360" s="21"/>
    </row>
    <row r="1361" spans="1:4" x14ac:dyDescent="0.25">
      <c r="A1361" s="21"/>
      <c r="B1361" s="21"/>
      <c r="C1361" s="21"/>
      <c r="D1361" s="21"/>
    </row>
    <row r="1362" spans="1:4" x14ac:dyDescent="0.25">
      <c r="A1362" s="21"/>
      <c r="B1362" s="21"/>
      <c r="C1362" s="21"/>
      <c r="D1362" s="21"/>
    </row>
    <row r="1363" spans="1:4" x14ac:dyDescent="0.25">
      <c r="A1363" s="21"/>
      <c r="B1363" s="21"/>
      <c r="C1363" s="21"/>
      <c r="D1363" s="21"/>
    </row>
    <row r="1364" spans="1:4" x14ac:dyDescent="0.25">
      <c r="A1364" s="21"/>
      <c r="B1364" s="21"/>
      <c r="C1364" s="21"/>
      <c r="D1364" s="21"/>
    </row>
    <row r="1365" spans="1:4" x14ac:dyDescent="0.25">
      <c r="A1365" s="21"/>
      <c r="B1365" s="21"/>
      <c r="C1365" s="21"/>
      <c r="D1365" s="21"/>
    </row>
    <row r="1366" spans="1:4" x14ac:dyDescent="0.25">
      <c r="A1366" s="21"/>
      <c r="B1366" s="21"/>
      <c r="C1366" s="21"/>
      <c r="D1366" s="21"/>
    </row>
    <row r="1367" spans="1:4" x14ac:dyDescent="0.25">
      <c r="A1367" s="21"/>
      <c r="B1367" s="21"/>
      <c r="C1367" s="21"/>
      <c r="D1367" s="21"/>
    </row>
    <row r="1368" spans="1:4" x14ac:dyDescent="0.25">
      <c r="A1368" s="21"/>
      <c r="B1368" s="21"/>
      <c r="C1368" s="21"/>
      <c r="D1368" s="21"/>
    </row>
    <row r="1369" spans="1:4" x14ac:dyDescent="0.25">
      <c r="A1369" s="21"/>
      <c r="B1369" s="21"/>
      <c r="C1369" s="21"/>
      <c r="D1369" s="21"/>
    </row>
    <row r="1370" spans="1:4" x14ac:dyDescent="0.25">
      <c r="A1370" s="21"/>
      <c r="B1370" s="21"/>
      <c r="C1370" s="21"/>
      <c r="D1370" s="21"/>
    </row>
    <row r="1371" spans="1:4" x14ac:dyDescent="0.25">
      <c r="A1371" s="21"/>
      <c r="B1371" s="21"/>
      <c r="C1371" s="21"/>
      <c r="D1371" s="21"/>
    </row>
    <row r="1372" spans="1:4" x14ac:dyDescent="0.25">
      <c r="A1372" s="21"/>
      <c r="B1372" s="21"/>
      <c r="C1372" s="21"/>
      <c r="D1372" s="21"/>
    </row>
    <row r="1373" spans="1:4" x14ac:dyDescent="0.25">
      <c r="A1373" s="21"/>
      <c r="B1373" s="21"/>
      <c r="C1373" s="21"/>
      <c r="D1373" s="21"/>
    </row>
    <row r="1374" spans="1:4" x14ac:dyDescent="0.25">
      <c r="A1374" s="21"/>
      <c r="B1374" s="21"/>
      <c r="C1374" s="21"/>
      <c r="D1374" s="21"/>
    </row>
    <row r="1375" spans="1:4" x14ac:dyDescent="0.25">
      <c r="A1375" s="21"/>
      <c r="B1375" s="21"/>
      <c r="C1375" s="21"/>
      <c r="D1375" s="21"/>
    </row>
    <row r="1376" spans="1:4" x14ac:dyDescent="0.25">
      <c r="A1376" s="21"/>
      <c r="B1376" s="21"/>
      <c r="C1376" s="21"/>
      <c r="D1376" s="21"/>
    </row>
    <row r="1377" spans="1:4" x14ac:dyDescent="0.25">
      <c r="A1377" s="21"/>
      <c r="B1377" s="21"/>
      <c r="C1377" s="21"/>
      <c r="D1377" s="21"/>
    </row>
    <row r="1378" spans="1:4" x14ac:dyDescent="0.25">
      <c r="A1378" s="21"/>
      <c r="B1378" s="21"/>
      <c r="C1378" s="21"/>
      <c r="D1378" s="21"/>
    </row>
    <row r="1379" spans="1:4" x14ac:dyDescent="0.25">
      <c r="A1379" s="21"/>
      <c r="B1379" s="21"/>
      <c r="C1379" s="21"/>
      <c r="D1379" s="21"/>
    </row>
    <row r="1380" spans="1:4" x14ac:dyDescent="0.25">
      <c r="A1380" s="21"/>
      <c r="B1380" s="21"/>
      <c r="C1380" s="21"/>
      <c r="D1380" s="21"/>
    </row>
    <row r="1381" spans="1:4" x14ac:dyDescent="0.25">
      <c r="A1381" s="21"/>
      <c r="B1381" s="21"/>
      <c r="C1381" s="21"/>
      <c r="D1381" s="21"/>
    </row>
    <row r="1382" spans="1:4" x14ac:dyDescent="0.25">
      <c r="A1382" s="21"/>
      <c r="B1382" s="21"/>
      <c r="C1382" s="21"/>
      <c r="D1382" s="21"/>
    </row>
    <row r="1383" spans="1:4" x14ac:dyDescent="0.25">
      <c r="A1383" s="21"/>
      <c r="B1383" s="21"/>
      <c r="C1383" s="21"/>
      <c r="D1383" s="21"/>
    </row>
    <row r="1384" spans="1:4" x14ac:dyDescent="0.25">
      <c r="A1384" s="21"/>
      <c r="B1384" s="21"/>
      <c r="C1384" s="21"/>
      <c r="D1384" s="21"/>
    </row>
    <row r="1385" spans="1:4" x14ac:dyDescent="0.25">
      <c r="A1385" s="21"/>
      <c r="B1385" s="21"/>
      <c r="C1385" s="21"/>
      <c r="D1385" s="21"/>
    </row>
    <row r="1386" spans="1:4" x14ac:dyDescent="0.25">
      <c r="A1386" s="21"/>
      <c r="B1386" s="21"/>
      <c r="C1386" s="21"/>
      <c r="D1386" s="21"/>
    </row>
    <row r="1387" spans="1:4" x14ac:dyDescent="0.25">
      <c r="A1387" s="21"/>
      <c r="B1387" s="21"/>
      <c r="C1387" s="21"/>
      <c r="D1387" s="21"/>
    </row>
    <row r="1388" spans="1:4" x14ac:dyDescent="0.25">
      <c r="A1388" s="21"/>
      <c r="B1388" s="21"/>
      <c r="C1388" s="21"/>
      <c r="D1388" s="21"/>
    </row>
    <row r="1389" spans="1:4" x14ac:dyDescent="0.25">
      <c r="A1389" s="21"/>
      <c r="B1389" s="21"/>
      <c r="C1389" s="21"/>
      <c r="D1389" s="21"/>
    </row>
    <row r="1390" spans="1:4" x14ac:dyDescent="0.25">
      <c r="A1390" s="21"/>
      <c r="B1390" s="21"/>
      <c r="C1390" s="21"/>
      <c r="D1390" s="21"/>
    </row>
    <row r="1391" spans="1:4" x14ac:dyDescent="0.25">
      <c r="A1391" s="21"/>
      <c r="B1391" s="21"/>
      <c r="C1391" s="21"/>
      <c r="D1391" s="21"/>
    </row>
    <row r="1392" spans="1:4" x14ac:dyDescent="0.25">
      <c r="A1392" s="21"/>
      <c r="B1392" s="21"/>
      <c r="C1392" s="21"/>
      <c r="D1392" s="21"/>
    </row>
    <row r="1393" spans="1:4" x14ac:dyDescent="0.25">
      <c r="A1393" s="21"/>
      <c r="B1393" s="21"/>
      <c r="C1393" s="21"/>
      <c r="D1393" s="21"/>
    </row>
    <row r="1394" spans="1:4" x14ac:dyDescent="0.25">
      <c r="A1394" s="21"/>
      <c r="B1394" s="21"/>
      <c r="C1394" s="21"/>
      <c r="D1394" s="21"/>
    </row>
    <row r="1395" spans="1:4" x14ac:dyDescent="0.25">
      <c r="A1395" s="21"/>
      <c r="B1395" s="21"/>
      <c r="C1395" s="21"/>
      <c r="D1395" s="21"/>
    </row>
    <row r="1396" spans="1:4" x14ac:dyDescent="0.25">
      <c r="A1396" s="21"/>
      <c r="B1396" s="21"/>
      <c r="C1396" s="21"/>
      <c r="D1396" s="21"/>
    </row>
    <row r="1397" spans="1:4" x14ac:dyDescent="0.25">
      <c r="A1397" s="21"/>
      <c r="B1397" s="21"/>
      <c r="C1397" s="21"/>
      <c r="D1397" s="21"/>
    </row>
    <row r="1398" spans="1:4" x14ac:dyDescent="0.25">
      <c r="A1398" s="21"/>
      <c r="B1398" s="21"/>
      <c r="C1398" s="21"/>
      <c r="D1398" s="21"/>
    </row>
    <row r="1399" spans="1:4" x14ac:dyDescent="0.25">
      <c r="A1399" s="21"/>
      <c r="B1399" s="21"/>
      <c r="C1399" s="21"/>
      <c r="D1399" s="21"/>
    </row>
    <row r="1400" spans="1:4" x14ac:dyDescent="0.25">
      <c r="A1400" s="21"/>
      <c r="B1400" s="21"/>
      <c r="C1400" s="21"/>
      <c r="D1400" s="21"/>
    </row>
    <row r="1401" spans="1:4" x14ac:dyDescent="0.25">
      <c r="A1401" s="21"/>
      <c r="B1401" s="21"/>
      <c r="C1401" s="21"/>
      <c r="D1401" s="21"/>
    </row>
    <row r="1402" spans="1:4" x14ac:dyDescent="0.25">
      <c r="A1402" s="21"/>
      <c r="B1402" s="21"/>
      <c r="C1402" s="21"/>
      <c r="D1402" s="21"/>
    </row>
    <row r="1403" spans="1:4" x14ac:dyDescent="0.25">
      <c r="A1403" s="21"/>
      <c r="B1403" s="21"/>
      <c r="C1403" s="21"/>
      <c r="D1403" s="21"/>
    </row>
    <row r="1404" spans="1:4" x14ac:dyDescent="0.25">
      <c r="A1404" s="21"/>
      <c r="B1404" s="21"/>
      <c r="C1404" s="21"/>
      <c r="D1404" s="21"/>
    </row>
    <row r="1405" spans="1:4" x14ac:dyDescent="0.25">
      <c r="A1405" s="21"/>
      <c r="B1405" s="21"/>
      <c r="C1405" s="21"/>
      <c r="D1405" s="21"/>
    </row>
    <row r="1406" spans="1:4" x14ac:dyDescent="0.25">
      <c r="A1406" s="21"/>
      <c r="B1406" s="21"/>
      <c r="C1406" s="21"/>
      <c r="D1406" s="21"/>
    </row>
    <row r="1407" spans="1:4" x14ac:dyDescent="0.25">
      <c r="A1407" s="21"/>
      <c r="B1407" s="21"/>
      <c r="C1407" s="21"/>
      <c r="D1407" s="21"/>
    </row>
    <row r="1408" spans="1:4" x14ac:dyDescent="0.25">
      <c r="A1408" s="21"/>
      <c r="B1408" s="21"/>
      <c r="C1408" s="21"/>
      <c r="D1408" s="21"/>
    </row>
    <row r="1409" spans="1:4" x14ac:dyDescent="0.25">
      <c r="A1409" s="21"/>
      <c r="B1409" s="21"/>
      <c r="C1409" s="21"/>
      <c r="D1409" s="21"/>
    </row>
    <row r="1410" spans="1:4" x14ac:dyDescent="0.25">
      <c r="A1410" s="21"/>
      <c r="B1410" s="21"/>
      <c r="C1410" s="21"/>
      <c r="D1410" s="21"/>
    </row>
    <row r="1411" spans="1:4" x14ac:dyDescent="0.25">
      <c r="A1411" s="21"/>
      <c r="B1411" s="21"/>
      <c r="C1411" s="21"/>
      <c r="D1411" s="21"/>
    </row>
    <row r="1412" spans="1:4" x14ac:dyDescent="0.25">
      <c r="A1412" s="21"/>
      <c r="B1412" s="21"/>
      <c r="C1412" s="21"/>
      <c r="D1412" s="21"/>
    </row>
    <row r="1413" spans="1:4" x14ac:dyDescent="0.25">
      <c r="A1413" s="21"/>
      <c r="B1413" s="21"/>
      <c r="C1413" s="21"/>
      <c r="D1413" s="21"/>
    </row>
    <row r="1414" spans="1:4" x14ac:dyDescent="0.25">
      <c r="A1414" s="21"/>
      <c r="B1414" s="21"/>
      <c r="C1414" s="21"/>
      <c r="D1414" s="21"/>
    </row>
    <row r="1415" spans="1:4" x14ac:dyDescent="0.25">
      <c r="A1415" s="21"/>
      <c r="B1415" s="21"/>
      <c r="C1415" s="21"/>
      <c r="D1415" s="21"/>
    </row>
    <row r="1416" spans="1:4" x14ac:dyDescent="0.25">
      <c r="A1416" s="21"/>
      <c r="B1416" s="21"/>
      <c r="C1416" s="21"/>
      <c r="D1416" s="21"/>
    </row>
    <row r="1417" spans="1:4" x14ac:dyDescent="0.25">
      <c r="A1417" s="21"/>
      <c r="B1417" s="21"/>
      <c r="C1417" s="21"/>
      <c r="D1417" s="21"/>
    </row>
    <row r="1418" spans="1:4" x14ac:dyDescent="0.25">
      <c r="A1418" s="21"/>
      <c r="B1418" s="21"/>
      <c r="C1418" s="21"/>
      <c r="D1418" s="21"/>
    </row>
    <row r="1419" spans="1:4" x14ac:dyDescent="0.25">
      <c r="A1419" s="21"/>
      <c r="B1419" s="21"/>
      <c r="C1419" s="21"/>
      <c r="D1419" s="21"/>
    </row>
    <row r="1420" spans="1:4" x14ac:dyDescent="0.25">
      <c r="A1420" s="21"/>
      <c r="B1420" s="21"/>
      <c r="C1420" s="21"/>
      <c r="D1420" s="21"/>
    </row>
    <row r="1421" spans="1:4" x14ac:dyDescent="0.25">
      <c r="A1421" s="21"/>
      <c r="B1421" s="21"/>
      <c r="C1421" s="21"/>
      <c r="D1421" s="21"/>
    </row>
    <row r="1422" spans="1:4" x14ac:dyDescent="0.25">
      <c r="A1422" s="21"/>
      <c r="B1422" s="21"/>
      <c r="C1422" s="21"/>
      <c r="D1422" s="21"/>
    </row>
    <row r="1423" spans="1:4" x14ac:dyDescent="0.25">
      <c r="A1423" s="21"/>
      <c r="B1423" s="21"/>
      <c r="C1423" s="21"/>
      <c r="D1423" s="21"/>
    </row>
    <row r="1424" spans="1:4" x14ac:dyDescent="0.25">
      <c r="A1424" s="21"/>
      <c r="B1424" s="21"/>
      <c r="C1424" s="21"/>
      <c r="D1424" s="21"/>
    </row>
    <row r="1425" spans="1:4" x14ac:dyDescent="0.25">
      <c r="A1425" s="21"/>
      <c r="B1425" s="21"/>
      <c r="C1425" s="21"/>
      <c r="D1425" s="21"/>
    </row>
    <row r="1426" spans="1:4" x14ac:dyDescent="0.25">
      <c r="A1426" s="21"/>
      <c r="B1426" s="21"/>
      <c r="C1426" s="21"/>
      <c r="D1426" s="21"/>
    </row>
    <row r="1427" spans="1:4" x14ac:dyDescent="0.25">
      <c r="A1427" s="21"/>
      <c r="B1427" s="21"/>
      <c r="C1427" s="21"/>
      <c r="D1427" s="21"/>
    </row>
    <row r="1428" spans="1:4" x14ac:dyDescent="0.25">
      <c r="A1428" s="21"/>
      <c r="B1428" s="21"/>
      <c r="C1428" s="21"/>
      <c r="D1428" s="21"/>
    </row>
    <row r="1429" spans="1:4" x14ac:dyDescent="0.25">
      <c r="A1429" s="21"/>
      <c r="B1429" s="21"/>
      <c r="C1429" s="21"/>
      <c r="D1429" s="21"/>
    </row>
    <row r="1430" spans="1:4" x14ac:dyDescent="0.25">
      <c r="A1430" s="21"/>
      <c r="B1430" s="21"/>
      <c r="C1430" s="21"/>
      <c r="D1430" s="21"/>
    </row>
    <row r="1431" spans="1:4" x14ac:dyDescent="0.25">
      <c r="A1431" s="21"/>
      <c r="B1431" s="21"/>
      <c r="C1431" s="21"/>
      <c r="D1431" s="21"/>
    </row>
    <row r="1432" spans="1:4" x14ac:dyDescent="0.25">
      <c r="A1432" s="21"/>
      <c r="B1432" s="21"/>
      <c r="C1432" s="21"/>
      <c r="D1432" s="21"/>
    </row>
    <row r="1433" spans="1:4" x14ac:dyDescent="0.25">
      <c r="A1433" s="21"/>
      <c r="B1433" s="21"/>
      <c r="C1433" s="21"/>
      <c r="D1433" s="21"/>
    </row>
    <row r="1434" spans="1:4" x14ac:dyDescent="0.25">
      <c r="A1434" s="21"/>
      <c r="B1434" s="21"/>
      <c r="C1434" s="21"/>
      <c r="D1434" s="21"/>
    </row>
    <row r="1435" spans="1:4" x14ac:dyDescent="0.25">
      <c r="A1435" s="21"/>
      <c r="B1435" s="21"/>
      <c r="C1435" s="21"/>
      <c r="D1435" s="21"/>
    </row>
    <row r="1436" spans="1:4" x14ac:dyDescent="0.25">
      <c r="A1436" s="21"/>
      <c r="B1436" s="21"/>
      <c r="C1436" s="21"/>
      <c r="D1436" s="21"/>
    </row>
    <row r="1437" spans="1:4" x14ac:dyDescent="0.25">
      <c r="A1437" s="21"/>
      <c r="B1437" s="21"/>
      <c r="C1437" s="21"/>
      <c r="D1437" s="21"/>
    </row>
    <row r="1438" spans="1:4" x14ac:dyDescent="0.25">
      <c r="A1438" s="21"/>
      <c r="B1438" s="21"/>
      <c r="C1438" s="21"/>
      <c r="D1438" s="21"/>
    </row>
    <row r="1439" spans="1:4" x14ac:dyDescent="0.25">
      <c r="A1439" s="21"/>
      <c r="B1439" s="21"/>
      <c r="C1439" s="21"/>
      <c r="D1439" s="21"/>
    </row>
    <row r="1440" spans="1:4" x14ac:dyDescent="0.25">
      <c r="A1440" s="21"/>
      <c r="B1440" s="21"/>
      <c r="C1440" s="21"/>
      <c r="D1440" s="21"/>
    </row>
    <row r="1441" spans="1:4" x14ac:dyDescent="0.25">
      <c r="A1441" s="21"/>
      <c r="B1441" s="21"/>
      <c r="C1441" s="21"/>
      <c r="D1441" s="21"/>
    </row>
    <row r="1442" spans="1:4" x14ac:dyDescent="0.25">
      <c r="A1442" s="21"/>
      <c r="B1442" s="21"/>
      <c r="C1442" s="21"/>
      <c r="D1442" s="21"/>
    </row>
    <row r="1443" spans="1:4" x14ac:dyDescent="0.25">
      <c r="A1443" s="21"/>
      <c r="B1443" s="21"/>
      <c r="C1443" s="21"/>
      <c r="D1443" s="21"/>
    </row>
    <row r="1444" spans="1:4" x14ac:dyDescent="0.25">
      <c r="A1444" s="21"/>
      <c r="B1444" s="21"/>
      <c r="C1444" s="21"/>
      <c r="D1444" s="21"/>
    </row>
    <row r="1445" spans="1:4" x14ac:dyDescent="0.25">
      <c r="A1445" s="21"/>
      <c r="B1445" s="21"/>
      <c r="C1445" s="21"/>
      <c r="D1445" s="21"/>
    </row>
    <row r="1446" spans="1:4" x14ac:dyDescent="0.25">
      <c r="A1446" s="21"/>
      <c r="B1446" s="21"/>
      <c r="C1446" s="21"/>
      <c r="D1446" s="21"/>
    </row>
    <row r="1447" spans="1:4" x14ac:dyDescent="0.25">
      <c r="A1447" s="21"/>
      <c r="B1447" s="21"/>
      <c r="C1447" s="21"/>
      <c r="D1447" s="21"/>
    </row>
    <row r="1448" spans="1:4" x14ac:dyDescent="0.25">
      <c r="A1448" s="21"/>
      <c r="B1448" s="21"/>
      <c r="C1448" s="21"/>
      <c r="D1448" s="21"/>
    </row>
    <row r="1449" spans="1:4" x14ac:dyDescent="0.25">
      <c r="A1449" s="21"/>
      <c r="B1449" s="21"/>
      <c r="C1449" s="21"/>
      <c r="D1449" s="21"/>
    </row>
    <row r="1450" spans="1:4" x14ac:dyDescent="0.25">
      <c r="A1450" s="21"/>
      <c r="B1450" s="21"/>
      <c r="C1450" s="21"/>
      <c r="D1450" s="21"/>
    </row>
    <row r="1451" spans="1:4" x14ac:dyDescent="0.25">
      <c r="A1451" s="21"/>
      <c r="B1451" s="21"/>
      <c r="C1451" s="21"/>
      <c r="D1451" s="21"/>
    </row>
    <row r="1452" spans="1:4" x14ac:dyDescent="0.25">
      <c r="A1452" s="21"/>
      <c r="B1452" s="21"/>
      <c r="C1452" s="21"/>
      <c r="D1452" s="21"/>
    </row>
    <row r="1453" spans="1:4" x14ac:dyDescent="0.25">
      <c r="A1453" s="21"/>
      <c r="B1453" s="21"/>
      <c r="C1453" s="21"/>
      <c r="D1453" s="21"/>
    </row>
    <row r="1454" spans="1:4" x14ac:dyDescent="0.25">
      <c r="A1454" s="21"/>
      <c r="B1454" s="21"/>
      <c r="C1454" s="21"/>
      <c r="D1454" s="21"/>
    </row>
    <row r="1455" spans="1:4" x14ac:dyDescent="0.25">
      <c r="A1455" s="21"/>
      <c r="B1455" s="21"/>
      <c r="C1455" s="21"/>
      <c r="D1455" s="21"/>
    </row>
    <row r="1456" spans="1:4" x14ac:dyDescent="0.25">
      <c r="A1456" s="21"/>
      <c r="B1456" s="21"/>
      <c r="C1456" s="21"/>
      <c r="D1456" s="21"/>
    </row>
    <row r="1457" spans="1:4" x14ac:dyDescent="0.25">
      <c r="A1457" s="21"/>
      <c r="B1457" s="21"/>
      <c r="C1457" s="21"/>
      <c r="D1457" s="21"/>
    </row>
    <row r="1458" spans="1:4" x14ac:dyDescent="0.25">
      <c r="A1458" s="21"/>
      <c r="B1458" s="21"/>
      <c r="C1458" s="21"/>
      <c r="D1458" s="21"/>
    </row>
    <row r="1459" spans="1:4" x14ac:dyDescent="0.25">
      <c r="A1459" s="21"/>
      <c r="B1459" s="21"/>
      <c r="C1459" s="21"/>
      <c r="D1459" s="21"/>
    </row>
    <row r="1460" spans="1:4" x14ac:dyDescent="0.25">
      <c r="A1460" s="21"/>
      <c r="B1460" s="21"/>
      <c r="C1460" s="21"/>
      <c r="D1460" s="21"/>
    </row>
    <row r="1461" spans="1:4" x14ac:dyDescent="0.25">
      <c r="A1461" s="21"/>
      <c r="B1461" s="21"/>
      <c r="C1461" s="21"/>
      <c r="D1461" s="21"/>
    </row>
    <row r="1462" spans="1:4" x14ac:dyDescent="0.25">
      <c r="A1462" s="21"/>
      <c r="B1462" s="21"/>
      <c r="C1462" s="21"/>
      <c r="D1462" s="21"/>
    </row>
    <row r="1463" spans="1:4" x14ac:dyDescent="0.25">
      <c r="A1463" s="21"/>
      <c r="B1463" s="21"/>
      <c r="C1463" s="21"/>
      <c r="D1463" s="21"/>
    </row>
    <row r="1464" spans="1:4" x14ac:dyDescent="0.25">
      <c r="A1464" s="21"/>
      <c r="B1464" s="21"/>
      <c r="C1464" s="21"/>
      <c r="D1464" s="21"/>
    </row>
    <row r="1465" spans="1:4" x14ac:dyDescent="0.25">
      <c r="A1465" s="21"/>
      <c r="B1465" s="21"/>
      <c r="C1465" s="21"/>
      <c r="D1465" s="21"/>
    </row>
    <row r="1466" spans="1:4" x14ac:dyDescent="0.25">
      <c r="A1466" s="21"/>
      <c r="B1466" s="21"/>
      <c r="C1466" s="21"/>
      <c r="D1466" s="21"/>
    </row>
    <row r="1467" spans="1:4" x14ac:dyDescent="0.25">
      <c r="A1467" s="21"/>
      <c r="B1467" s="21"/>
      <c r="C1467" s="21"/>
      <c r="D1467" s="21"/>
    </row>
    <row r="1468" spans="1:4" x14ac:dyDescent="0.25">
      <c r="A1468" s="21"/>
      <c r="B1468" s="21"/>
      <c r="C1468" s="21"/>
      <c r="D1468" s="21"/>
    </row>
    <row r="1469" spans="1:4" x14ac:dyDescent="0.25">
      <c r="A1469" s="21"/>
      <c r="B1469" s="21"/>
      <c r="C1469" s="21"/>
      <c r="D1469" s="21"/>
    </row>
    <row r="1470" spans="1:4" x14ac:dyDescent="0.25">
      <c r="A1470" s="21"/>
      <c r="B1470" s="21"/>
      <c r="C1470" s="21"/>
      <c r="D1470" s="21"/>
    </row>
    <row r="1471" spans="1:4" x14ac:dyDescent="0.25">
      <c r="A1471" s="21"/>
      <c r="B1471" s="21"/>
      <c r="C1471" s="21"/>
      <c r="D1471" s="21"/>
    </row>
    <row r="1472" spans="1:4" x14ac:dyDescent="0.25">
      <c r="A1472" s="21"/>
      <c r="B1472" s="21"/>
      <c r="C1472" s="21"/>
      <c r="D1472" s="21"/>
    </row>
    <row r="1473" spans="1:4" x14ac:dyDescent="0.25">
      <c r="A1473" s="21"/>
      <c r="B1473" s="21"/>
      <c r="C1473" s="21"/>
      <c r="D1473" s="21"/>
    </row>
    <row r="1474" spans="1:4" x14ac:dyDescent="0.25">
      <c r="A1474" s="21"/>
      <c r="B1474" s="21"/>
      <c r="C1474" s="21"/>
      <c r="D1474" s="21"/>
    </row>
    <row r="1475" spans="1:4" x14ac:dyDescent="0.25">
      <c r="A1475" s="21"/>
      <c r="B1475" s="21"/>
      <c r="C1475" s="21"/>
      <c r="D1475" s="21"/>
    </row>
    <row r="1476" spans="1:4" x14ac:dyDescent="0.25">
      <c r="A1476" s="21"/>
      <c r="B1476" s="21"/>
      <c r="C1476" s="21"/>
      <c r="D1476" s="21"/>
    </row>
    <row r="1477" spans="1:4" x14ac:dyDescent="0.25">
      <c r="A1477" s="21"/>
      <c r="B1477" s="21"/>
      <c r="C1477" s="21"/>
      <c r="D1477" s="21"/>
    </row>
    <row r="1478" spans="1:4" x14ac:dyDescent="0.25">
      <c r="A1478" s="21"/>
      <c r="B1478" s="21"/>
      <c r="C1478" s="21"/>
      <c r="D1478" s="21"/>
    </row>
    <row r="1479" spans="1:4" x14ac:dyDescent="0.25">
      <c r="A1479" s="21"/>
      <c r="B1479" s="21"/>
      <c r="C1479" s="21"/>
      <c r="D1479" s="21"/>
    </row>
    <row r="1480" spans="1:4" x14ac:dyDescent="0.25">
      <c r="A1480" s="21"/>
      <c r="B1480" s="21"/>
      <c r="C1480" s="21"/>
      <c r="D1480" s="21"/>
    </row>
    <row r="1481" spans="1:4" x14ac:dyDescent="0.25">
      <c r="A1481" s="21"/>
      <c r="B1481" s="21"/>
      <c r="C1481" s="21"/>
      <c r="D1481" s="21"/>
    </row>
    <row r="1482" spans="1:4" x14ac:dyDescent="0.25">
      <c r="A1482" s="21"/>
      <c r="B1482" s="21"/>
      <c r="C1482" s="21"/>
      <c r="D1482" s="21"/>
    </row>
    <row r="1483" spans="1:4" x14ac:dyDescent="0.25">
      <c r="A1483" s="21"/>
      <c r="B1483" s="21"/>
      <c r="C1483" s="21"/>
      <c r="D1483" s="21"/>
    </row>
    <row r="1484" spans="1:4" x14ac:dyDescent="0.25">
      <c r="A1484" s="21"/>
      <c r="B1484" s="21"/>
      <c r="C1484" s="21"/>
      <c r="D1484" s="21"/>
    </row>
    <row r="1485" spans="1:4" x14ac:dyDescent="0.25">
      <c r="A1485" s="21"/>
      <c r="B1485" s="21"/>
      <c r="C1485" s="21"/>
      <c r="D1485" s="21"/>
    </row>
    <row r="1486" spans="1:4" x14ac:dyDescent="0.25">
      <c r="A1486" s="21"/>
      <c r="B1486" s="21"/>
      <c r="C1486" s="21"/>
      <c r="D1486" s="21"/>
    </row>
    <row r="1487" spans="1:4" x14ac:dyDescent="0.25">
      <c r="A1487" s="21"/>
      <c r="B1487" s="21"/>
      <c r="C1487" s="21"/>
      <c r="D1487" s="21"/>
    </row>
    <row r="1488" spans="1:4" x14ac:dyDescent="0.25">
      <c r="A1488" s="21"/>
      <c r="B1488" s="21"/>
      <c r="C1488" s="21"/>
      <c r="D1488" s="21"/>
    </row>
    <row r="1489" spans="1:4" x14ac:dyDescent="0.25">
      <c r="A1489" s="21"/>
      <c r="B1489" s="21"/>
      <c r="C1489" s="21"/>
      <c r="D1489" s="21"/>
    </row>
    <row r="1490" spans="1:4" x14ac:dyDescent="0.25">
      <c r="A1490" s="21"/>
      <c r="B1490" s="21"/>
      <c r="C1490" s="21"/>
      <c r="D1490" s="21"/>
    </row>
    <row r="1491" spans="1:4" x14ac:dyDescent="0.25">
      <c r="A1491" s="21"/>
      <c r="B1491" s="21"/>
      <c r="C1491" s="21"/>
      <c r="D1491" s="21"/>
    </row>
    <row r="1492" spans="1:4" x14ac:dyDescent="0.25">
      <c r="A1492" s="21"/>
      <c r="B1492" s="21"/>
      <c r="C1492" s="21"/>
      <c r="D1492" s="21"/>
    </row>
    <row r="1493" spans="1:4" x14ac:dyDescent="0.25">
      <c r="A1493" s="21"/>
      <c r="B1493" s="21"/>
      <c r="C1493" s="21"/>
      <c r="D1493" s="21"/>
    </row>
    <row r="1494" spans="1:4" x14ac:dyDescent="0.25">
      <c r="A1494" s="21"/>
      <c r="B1494" s="21"/>
      <c r="C1494" s="21"/>
      <c r="D1494" s="21"/>
    </row>
    <row r="1495" spans="1:4" x14ac:dyDescent="0.25">
      <c r="A1495" s="21"/>
      <c r="B1495" s="21"/>
      <c r="C1495" s="21"/>
      <c r="D1495" s="21"/>
    </row>
    <row r="1496" spans="1:4" x14ac:dyDescent="0.25">
      <c r="A1496" s="21"/>
      <c r="B1496" s="21"/>
      <c r="C1496" s="21"/>
      <c r="D1496" s="21"/>
    </row>
    <row r="1497" spans="1:4" x14ac:dyDescent="0.25">
      <c r="A1497" s="21"/>
      <c r="B1497" s="21"/>
      <c r="C1497" s="21"/>
      <c r="D1497" s="21"/>
    </row>
    <row r="1498" spans="1:4" x14ac:dyDescent="0.25">
      <c r="A1498" s="21"/>
      <c r="B1498" s="21"/>
      <c r="C1498" s="21"/>
      <c r="D1498" s="21"/>
    </row>
    <row r="1499" spans="1:4" x14ac:dyDescent="0.25">
      <c r="A1499" s="21"/>
      <c r="B1499" s="21"/>
      <c r="C1499" s="21"/>
      <c r="D1499" s="21"/>
    </row>
    <row r="1500" spans="1:4" x14ac:dyDescent="0.25">
      <c r="A1500" s="21"/>
      <c r="B1500" s="21"/>
      <c r="C1500" s="21"/>
      <c r="D1500" s="21"/>
    </row>
    <row r="1501" spans="1:4" x14ac:dyDescent="0.25">
      <c r="A1501" s="21"/>
      <c r="B1501" s="21"/>
      <c r="C1501" s="21"/>
      <c r="D1501" s="21"/>
    </row>
    <row r="1502" spans="1:4" x14ac:dyDescent="0.25">
      <c r="A1502" s="21"/>
      <c r="B1502" s="21"/>
      <c r="C1502" s="21"/>
      <c r="D1502" s="21"/>
    </row>
    <row r="1503" spans="1:4" x14ac:dyDescent="0.25">
      <c r="A1503" s="21"/>
      <c r="B1503" s="21"/>
      <c r="C1503" s="21"/>
      <c r="D1503" s="21"/>
    </row>
    <row r="1504" spans="1:4" x14ac:dyDescent="0.25">
      <c r="A1504" s="21"/>
      <c r="B1504" s="21"/>
      <c r="C1504" s="21"/>
      <c r="D1504" s="21"/>
    </row>
    <row r="1505" spans="1:4" x14ac:dyDescent="0.25">
      <c r="A1505" s="21"/>
      <c r="B1505" s="21"/>
      <c r="C1505" s="21"/>
      <c r="D1505" s="21"/>
    </row>
    <row r="1506" spans="1:4" x14ac:dyDescent="0.25">
      <c r="A1506" s="21"/>
      <c r="B1506" s="21"/>
      <c r="C1506" s="21"/>
      <c r="D1506" s="21"/>
    </row>
    <row r="1507" spans="1:4" x14ac:dyDescent="0.25">
      <c r="A1507" s="21"/>
      <c r="B1507" s="21"/>
      <c r="C1507" s="21"/>
      <c r="D1507" s="21"/>
    </row>
    <row r="1508" spans="1:4" x14ac:dyDescent="0.25">
      <c r="A1508" s="21"/>
      <c r="B1508" s="21"/>
      <c r="C1508" s="21"/>
      <c r="D1508" s="21"/>
    </row>
    <row r="1509" spans="1:4" x14ac:dyDescent="0.25">
      <c r="A1509" s="21"/>
      <c r="B1509" s="21"/>
      <c r="C1509" s="21"/>
      <c r="D1509" s="21"/>
    </row>
    <row r="1510" spans="1:4" x14ac:dyDescent="0.25">
      <c r="A1510" s="21"/>
      <c r="B1510" s="21"/>
      <c r="C1510" s="21"/>
      <c r="D1510" s="21"/>
    </row>
    <row r="1511" spans="1:4" x14ac:dyDescent="0.25">
      <c r="A1511" s="21"/>
      <c r="B1511" s="21"/>
      <c r="C1511" s="21"/>
      <c r="D1511" s="21"/>
    </row>
    <row r="1512" spans="1:4" x14ac:dyDescent="0.25">
      <c r="A1512" s="21"/>
      <c r="B1512" s="21"/>
      <c r="C1512" s="21"/>
      <c r="D1512" s="21"/>
    </row>
    <row r="1513" spans="1:4" x14ac:dyDescent="0.25">
      <c r="A1513" s="21"/>
      <c r="B1513" s="21"/>
      <c r="C1513" s="21"/>
      <c r="D1513" s="21"/>
    </row>
    <row r="1514" spans="1:4" x14ac:dyDescent="0.25">
      <c r="A1514" s="21"/>
      <c r="B1514" s="21"/>
      <c r="C1514" s="21"/>
      <c r="D1514" s="21"/>
    </row>
    <row r="1515" spans="1:4" x14ac:dyDescent="0.25">
      <c r="A1515" s="21"/>
      <c r="B1515" s="21"/>
      <c r="C1515" s="21"/>
      <c r="D1515" s="21"/>
    </row>
    <row r="1516" spans="1:4" x14ac:dyDescent="0.25">
      <c r="A1516" s="21"/>
      <c r="B1516" s="21"/>
      <c r="C1516" s="21"/>
      <c r="D1516" s="21"/>
    </row>
    <row r="1517" spans="1:4" x14ac:dyDescent="0.25">
      <c r="A1517" s="21"/>
      <c r="B1517" s="21"/>
      <c r="C1517" s="21"/>
      <c r="D1517" s="21"/>
    </row>
    <row r="1518" spans="1:4" x14ac:dyDescent="0.25">
      <c r="A1518" s="21"/>
      <c r="B1518" s="21"/>
      <c r="C1518" s="21"/>
      <c r="D1518" s="21"/>
    </row>
    <row r="1519" spans="1:4" x14ac:dyDescent="0.25">
      <c r="A1519" s="21"/>
      <c r="B1519" s="21"/>
      <c r="C1519" s="21"/>
      <c r="D1519" s="21"/>
    </row>
  </sheetData>
  <conditionalFormatting sqref="A218:A241">
    <cfRule type="cellIs" dxfId="0" priority="1" stopIfTrue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Bijlsma</dc:creator>
  <cp:lastModifiedBy>Jan Bijlsma</cp:lastModifiedBy>
  <dcterms:created xsi:type="dcterms:W3CDTF">2017-01-04T14:15:02Z</dcterms:created>
  <dcterms:modified xsi:type="dcterms:W3CDTF">2017-02-16T12:31:28Z</dcterms:modified>
</cp:coreProperties>
</file>